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OU Lednické Rovne\_20200117_Prístavba materskej_škôlky\_Odoslané\Prace nepredvídané\"/>
    </mc:Choice>
  </mc:AlternateContent>
  <bookViews>
    <workbookView xWindow="0" yWindow="0" windowWidth="28800" windowHeight="12435" tabRatio="915"/>
  </bookViews>
  <sheets>
    <sheet name="Rekapitulácia stavby" sheetId="1" r:id="rId1"/>
    <sheet name="SO 02.1 - Modernizácia Ku..." sheetId="2" r:id="rId2"/>
    <sheet name="SO 02.1 - Modernizácia Ku extra" sheetId="11" r:id="rId3"/>
    <sheet name="SO 03.2 - Dopravné ihrisko" sheetId="3" r:id="rId4"/>
    <sheet name="SO.02.2 - Elektroinštalácia" sheetId="4" r:id="rId5"/>
    <sheet name="SO.02.2 - Elektorištaláci.. ext" sheetId="15" r:id="rId6"/>
    <sheet name="Objekt0 - zdravotechnika extra" sheetId="16" r:id="rId7"/>
    <sheet name="Objekt1 - Búracie pr.kuch.. ext" sheetId="17" r:id="rId8"/>
    <sheet name="SO-01.1-B - BÚRANIE" sheetId="5" r:id="rId9"/>
    <sheet name="SO-01.1-NS - NOVÝ STAV" sheetId="6" r:id="rId10"/>
    <sheet name="SO-01.1-NS - NOVÝ STAV extra" sheetId="12" r:id="rId11"/>
    <sheet name="SO-01.3 - Zdravotechnika" sheetId="7" r:id="rId12"/>
    <sheet name="SO-01.4 - Vykurovanie" sheetId="8" r:id="rId13"/>
    <sheet name="SO-01.5 - Elektorištaláci..." sheetId="9" r:id="rId14"/>
    <sheet name="SO-01.5 - Elektroinštalácia ext" sheetId="14" r:id="rId15"/>
    <sheet name="SO-01.6 - Protipožiarna b..." sheetId="10" r:id="rId16"/>
  </sheets>
  <externalReferences>
    <externalReference r:id="rId17"/>
  </externalReferences>
  <definedNames>
    <definedName name="_xlnm._FilterDatabase" localSheetId="6" hidden="1">'Objekt0 - zdravotechnika extra'!$C$122:$K$180</definedName>
    <definedName name="_xlnm._FilterDatabase" localSheetId="7" hidden="1">'Objekt1 - Búracie pr.kuch.. ext'!$C$122:$K$180</definedName>
    <definedName name="_xlnm._FilterDatabase" localSheetId="2" hidden="1">'SO 02.1 - Modernizácia Ku extra'!$C$131:$K$197</definedName>
    <definedName name="_xlnm._FilterDatabase" localSheetId="1" hidden="1">'SO 02.1 - Modernizácia Ku...'!$C$131:$K$197</definedName>
    <definedName name="_xlnm._FilterDatabase" localSheetId="3" hidden="1">'SO 03.2 - Dopravné ihrisko'!$C$124:$K$163</definedName>
    <definedName name="_xlnm._FilterDatabase" localSheetId="5" hidden="1">'SO.02.2 - Elektorištaláci.. ext'!$C$125:$K$195</definedName>
    <definedName name="_xlnm._FilterDatabase" localSheetId="4" hidden="1">'SO.02.2 - Elektroinštalácia'!$C$122:$K$180</definedName>
    <definedName name="_xlnm._FilterDatabase" localSheetId="8" hidden="1">'SO-01.1-B - BÚRANIE'!$C$123:$K$160</definedName>
    <definedName name="_xlnm._FilterDatabase" localSheetId="9" hidden="1">'SO-01.1-NS - NOVÝ STAV'!$C$141:$K$322</definedName>
    <definedName name="_xlnm._FilterDatabase" localSheetId="10" hidden="1">'SO-01.1-NS - NOVÝ STAV extra'!$C$148:$K$329</definedName>
    <definedName name="_xlnm._FilterDatabase" localSheetId="11" hidden="1">'SO-01.3 - Zdravotechnika'!$C$132:$K$275</definedName>
    <definedName name="_xlnm._FilterDatabase" localSheetId="12" hidden="1">'SO-01.4 - Vykurovanie'!$C$125:$K$184</definedName>
    <definedName name="_xlnm._FilterDatabase" localSheetId="13" hidden="1">'SO-01.5 - Elektorištaláci...'!$C$125:$K$195</definedName>
    <definedName name="_xlnm._FilterDatabase" localSheetId="14" hidden="1">'SO-01.5 - Elektroinštalácia ext'!$C$122:$K$180</definedName>
    <definedName name="_xlnm._FilterDatabase" localSheetId="15" hidden="1">'SO-01.6 - Protipožiarna b...'!$C$118:$K$126</definedName>
    <definedName name="_xlnm.Print_Titles" localSheetId="6">'Objekt0 - zdravotechnika extra'!$122:$122</definedName>
    <definedName name="_xlnm.Print_Titles" localSheetId="7">'Objekt1 - Búracie pr.kuch.. ext'!$122:$122</definedName>
    <definedName name="_xlnm.Print_Titles" localSheetId="0">'Rekapitulácia stavby'!$92:$92</definedName>
    <definedName name="_xlnm.Print_Titles" localSheetId="2">'SO 02.1 - Modernizácia Ku extra'!$131:$131</definedName>
    <definedName name="_xlnm.Print_Titles" localSheetId="1">'SO 02.1 - Modernizácia Ku...'!$131:$131</definedName>
    <definedName name="_xlnm.Print_Titles" localSheetId="3">'SO 03.2 - Dopravné ihrisko'!$124:$124</definedName>
    <definedName name="_xlnm.Print_Titles" localSheetId="5">'SO.02.2 - Elektorištaláci.. ext'!$125:$125</definedName>
    <definedName name="_xlnm.Print_Titles" localSheetId="4">'SO.02.2 - Elektroinštalácia'!$122:$122</definedName>
    <definedName name="_xlnm.Print_Titles" localSheetId="8">'SO-01.1-B - BÚRANIE'!$123:$123</definedName>
    <definedName name="_xlnm.Print_Titles" localSheetId="9">'SO-01.1-NS - NOVÝ STAV'!$141:$141</definedName>
    <definedName name="_xlnm.Print_Titles" localSheetId="10">'SO-01.1-NS - NOVÝ STAV extra'!$148:$148</definedName>
    <definedName name="_xlnm.Print_Titles" localSheetId="11">'SO-01.3 - Zdravotechnika'!$132:$132</definedName>
    <definedName name="_xlnm.Print_Titles" localSheetId="12">'SO-01.4 - Vykurovanie'!$125:$125</definedName>
    <definedName name="_xlnm.Print_Titles" localSheetId="13">'SO-01.5 - Elektorištaláci...'!$125:$125</definedName>
    <definedName name="_xlnm.Print_Titles" localSheetId="14">'SO-01.5 - Elektroinštalácia ext'!$122:$122</definedName>
    <definedName name="_xlnm.Print_Titles" localSheetId="15">'SO-01.6 - Protipožiarna b...'!$118:$118</definedName>
    <definedName name="_xlnm.Print_Area" localSheetId="6">'Objekt0 - zdravotechnika extra'!$C$4:$J$76,'Objekt0 - zdravotechnika extra'!$C$82:$J$104,'Objekt0 - zdravotechnika extra'!$C$110:$K$180</definedName>
    <definedName name="_xlnm.Print_Area" localSheetId="7">'Objekt1 - Búracie pr.kuch.. ext'!$C$4:$J$76,'Objekt1 - Búracie pr.kuch.. ext'!$C$82:$J$104,'Objekt1 - Búracie pr.kuch.. ext'!$C$110:$K$180</definedName>
    <definedName name="_xlnm.Print_Area" localSheetId="0">'Rekapitulácia stavby'!$D$4:$AO$76,'Rekapitulácia stavby'!$C$82:$AQ$110</definedName>
    <definedName name="_xlnm.Print_Area" localSheetId="2">'SO 02.1 - Modernizácia Ku extra'!$C$4:$J$76,'SO 02.1 - Modernizácia Ku extra'!$C$82:$J$113,'SO 02.1 - Modernizácia Ku extra'!$C$119:$K$197</definedName>
    <definedName name="_xlnm.Print_Area" localSheetId="1">'SO 02.1 - Modernizácia Ku...'!$C$4:$J$76,'SO 02.1 - Modernizácia Ku...'!$C$82:$J$113,'SO 02.1 - Modernizácia Ku...'!$C$119:$K$197</definedName>
    <definedName name="_xlnm.Print_Area" localSheetId="3">'SO 03.2 - Dopravné ihrisko'!$C$4:$J$76,'SO 03.2 - Dopravné ihrisko'!$C$82:$J$106,'SO 03.2 - Dopravné ihrisko'!$C$112:$K$163</definedName>
    <definedName name="_xlnm.Print_Area" localSheetId="5">'SO.02.2 - Elektorištaláci.. ext'!$C$4:$J$76,'SO.02.2 - Elektorištaláci.. ext'!$C$82:$J$107,'SO.02.2 - Elektorištaláci.. ext'!$C$113:$K$195</definedName>
    <definedName name="_xlnm.Print_Area" localSheetId="4">'SO.02.2 - Elektroinštalácia'!$C$4:$J$76,'SO.02.2 - Elektroinštalácia'!$C$82:$J$104,'SO.02.2 - Elektroinštalácia'!$C$110:$K$180</definedName>
    <definedName name="_xlnm.Print_Area" localSheetId="8">'SO-01.1-B - BÚRANIE'!$C$4:$J$76,'SO-01.1-B - BÚRANIE'!$C$82:$J$105,'SO-01.1-B - BÚRANIE'!$C$111:$K$160</definedName>
    <definedName name="_xlnm.Print_Area" localSheetId="9">'SO-01.1-NS - NOVÝ STAV'!$C$4:$J$76,'SO-01.1-NS - NOVÝ STAV'!$C$82:$J$123,'SO-01.1-NS - NOVÝ STAV'!$C$129:$K$322</definedName>
    <definedName name="_xlnm.Print_Area" localSheetId="10">'SO-01.1-NS - NOVÝ STAV extra'!$C$4:$J$76,'SO-01.1-NS - NOVÝ STAV extra'!$C$82:$J$124,'SO-01.1-NS - NOVÝ STAV extra'!$C$130:$K$329</definedName>
    <definedName name="_xlnm.Print_Area" localSheetId="11">'SO-01.3 - Zdravotechnika'!$C$4:$J$76,'SO-01.3 - Zdravotechnika'!$C$82:$J$114,'SO-01.3 - Zdravotechnika'!$C$120:$K$275</definedName>
    <definedName name="_xlnm.Print_Area" localSheetId="12">'SO-01.4 - Vykurovanie'!$C$4:$J$76,'SO-01.4 - Vykurovanie'!$C$82:$J$107,'SO-01.4 - Vykurovanie'!$C$113:$K$184</definedName>
    <definedName name="_xlnm.Print_Area" localSheetId="13">'SO-01.5 - Elektorištaláci...'!$C$4:$J$76,'SO-01.5 - Elektorištaláci...'!$C$82:$J$107,'SO-01.5 - Elektorištaláci...'!$C$113:$K$195</definedName>
    <definedName name="_xlnm.Print_Area" localSheetId="14">'SO-01.5 - Elektroinštalácia ext'!$C$4:$J$76,'SO-01.5 - Elektroinštalácia ext'!$C$82:$J$104,'SO-01.5 - Elektroinštalácia ext'!$C$110:$K$180</definedName>
    <definedName name="_xlnm.Print_Area" localSheetId="15">'SO-01.6 - Protipožiarna b...'!$C$4:$J$76,'SO-01.6 - Protipožiarna b...'!$C$82:$J$100,'SO-01.6 - Protipožiarna b...'!$C$106:$K$126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8" i="12" l="1"/>
  <c r="J36" i="12"/>
  <c r="F36" i="12"/>
  <c r="J122" i="12" l="1"/>
  <c r="J140" i="12"/>
  <c r="J144" i="12"/>
  <c r="J143" i="12"/>
  <c r="J142" i="12"/>
  <c r="J141" i="12"/>
  <c r="W29" i="1" l="1"/>
  <c r="AK29" i="1" s="1"/>
  <c r="AG108" i="1"/>
  <c r="AG103" i="1"/>
  <c r="AG101" i="1"/>
  <c r="AN101" i="1"/>
  <c r="AN100" i="1"/>
  <c r="AG100" i="1"/>
  <c r="AN99" i="1"/>
  <c r="AG99" i="1"/>
  <c r="AN96" i="1"/>
  <c r="AG96" i="1"/>
  <c r="AN98" i="1"/>
  <c r="AN107" i="1"/>
  <c r="AN109" i="1"/>
  <c r="AN108" i="1"/>
  <c r="AN106" i="1"/>
  <c r="AN105" i="1"/>
  <c r="AN103" i="1"/>
  <c r="AN102" i="1"/>
  <c r="AN97" i="1"/>
  <c r="BD96" i="1" l="1"/>
  <c r="AY96" i="1"/>
  <c r="AX96" i="1"/>
  <c r="AW96" i="1"/>
  <c r="AU96" i="1"/>
  <c r="BD108" i="1" l="1"/>
  <c r="BC108" i="1"/>
  <c r="BB108" i="1"/>
  <c r="BA108" i="1"/>
  <c r="AZ108" i="1"/>
  <c r="AY108" i="1"/>
  <c r="AX108" i="1"/>
  <c r="AW108" i="1"/>
  <c r="AV108" i="1"/>
  <c r="AU108" i="1"/>
  <c r="BD99" i="1"/>
  <c r="BC99" i="1"/>
  <c r="BB99" i="1"/>
  <c r="BA99" i="1"/>
  <c r="AZ99" i="1"/>
  <c r="AY99" i="1"/>
  <c r="AX99" i="1"/>
  <c r="AU99" i="1"/>
  <c r="E7" i="15"/>
  <c r="E7" i="12"/>
  <c r="E7" i="17"/>
  <c r="E7" i="16"/>
  <c r="E7" i="14"/>
  <c r="E7" i="11"/>
  <c r="AT108" i="1" l="1"/>
  <c r="BK148" i="17" l="1"/>
  <c r="BI148" i="17"/>
  <c r="BH148" i="17"/>
  <c r="BG148" i="17"/>
  <c r="BF148" i="17"/>
  <c r="BE148" i="17"/>
  <c r="T148" i="17"/>
  <c r="R148" i="17"/>
  <c r="R147" i="17" s="1"/>
  <c r="P148" i="17"/>
  <c r="P147" i="17" s="1"/>
  <c r="J148" i="17"/>
  <c r="BK147" i="17"/>
  <c r="T147" i="17"/>
  <c r="J147" i="17"/>
  <c r="BK146" i="17"/>
  <c r="BI146" i="17"/>
  <c r="BH146" i="17"/>
  <c r="BG146" i="17"/>
  <c r="BF146" i="17"/>
  <c r="BE146" i="17"/>
  <c r="T146" i="17"/>
  <c r="R146" i="17"/>
  <c r="P146" i="17"/>
  <c r="J146" i="17"/>
  <c r="BK145" i="17"/>
  <c r="BI145" i="17"/>
  <c r="BH145" i="17"/>
  <c r="BG145" i="17"/>
  <c r="BE145" i="17"/>
  <c r="T145" i="17"/>
  <c r="R145" i="17"/>
  <c r="P145" i="17"/>
  <c r="J145" i="17"/>
  <c r="BF145" i="17" s="1"/>
  <c r="BK144" i="17"/>
  <c r="BI144" i="17"/>
  <c r="BH144" i="17"/>
  <c r="BG144" i="17"/>
  <c r="BF144" i="17"/>
  <c r="BE144" i="17"/>
  <c r="T144" i="17"/>
  <c r="R144" i="17"/>
  <c r="P144" i="17"/>
  <c r="J144" i="17"/>
  <c r="BK143" i="17"/>
  <c r="BI143" i="17"/>
  <c r="BH143" i="17"/>
  <c r="BG143" i="17"/>
  <c r="BE143" i="17"/>
  <c r="T143" i="17"/>
  <c r="R143" i="17"/>
  <c r="P143" i="17"/>
  <c r="J143" i="17"/>
  <c r="BF143" i="17" s="1"/>
  <c r="BK142" i="17"/>
  <c r="BI142" i="17"/>
  <c r="BH142" i="17"/>
  <c r="BG142" i="17"/>
  <c r="BF142" i="17"/>
  <c r="BE142" i="17"/>
  <c r="T142" i="17"/>
  <c r="R142" i="17"/>
  <c r="P142" i="17"/>
  <c r="J142" i="17"/>
  <c r="BK141" i="17"/>
  <c r="BI141" i="17"/>
  <c r="BH141" i="17"/>
  <c r="BG141" i="17"/>
  <c r="BE141" i="17"/>
  <c r="T141" i="17"/>
  <c r="T139" i="17" s="1"/>
  <c r="R141" i="17"/>
  <c r="P141" i="17"/>
  <c r="J141" i="17"/>
  <c r="BF141" i="17" s="1"/>
  <c r="BK140" i="17"/>
  <c r="BK139" i="17" s="1"/>
  <c r="J139" i="17" s="1"/>
  <c r="J103" i="17" s="1"/>
  <c r="BI140" i="17"/>
  <c r="BH140" i="17"/>
  <c r="BG140" i="17"/>
  <c r="BF140" i="17"/>
  <c r="BE140" i="17"/>
  <c r="T140" i="17"/>
  <c r="R140" i="17"/>
  <c r="P140" i="17"/>
  <c r="P139" i="17" s="1"/>
  <c r="J140" i="17"/>
  <c r="R139" i="17"/>
  <c r="J138" i="17"/>
  <c r="J102" i="17" s="1"/>
  <c r="BK137" i="17"/>
  <c r="BI137" i="17"/>
  <c r="BH137" i="17"/>
  <c r="BG137" i="17"/>
  <c r="BF137" i="17"/>
  <c r="BE137" i="17"/>
  <c r="T137" i="17"/>
  <c r="R137" i="17"/>
  <c r="R135" i="17" s="1"/>
  <c r="P137" i="17"/>
  <c r="P135" i="17" s="1"/>
  <c r="J137" i="17"/>
  <c r="BK136" i="17"/>
  <c r="BI136" i="17"/>
  <c r="BH136" i="17"/>
  <c r="BG136" i="17"/>
  <c r="BE136" i="17"/>
  <c r="T136" i="17"/>
  <c r="T135" i="17" s="1"/>
  <c r="R136" i="17"/>
  <c r="P136" i="17"/>
  <c r="J136" i="17"/>
  <c r="BF136" i="17" s="1"/>
  <c r="BK135" i="17"/>
  <c r="J135" i="17"/>
  <c r="J101" i="17" s="1"/>
  <c r="J134" i="17"/>
  <c r="BK133" i="17"/>
  <c r="BI133" i="17"/>
  <c r="F39" i="17" s="1"/>
  <c r="BH133" i="17"/>
  <c r="BG133" i="17"/>
  <c r="BE133" i="17"/>
  <c r="J35" i="17" s="1"/>
  <c r="T133" i="17"/>
  <c r="T131" i="17" s="1"/>
  <c r="R133" i="17"/>
  <c r="P133" i="17"/>
  <c r="J133" i="17"/>
  <c r="BF133" i="17" s="1"/>
  <c r="BK132" i="17"/>
  <c r="BK131" i="17" s="1"/>
  <c r="BI132" i="17"/>
  <c r="BH132" i="17"/>
  <c r="BG132" i="17"/>
  <c r="F37" i="17" s="1"/>
  <c r="BF132" i="17"/>
  <c r="BE132" i="17"/>
  <c r="T132" i="17"/>
  <c r="R132" i="17"/>
  <c r="P132" i="17"/>
  <c r="P131" i="17" s="1"/>
  <c r="J132" i="17"/>
  <c r="R131" i="17"/>
  <c r="R129" i="17" s="1"/>
  <c r="R128" i="17" s="1"/>
  <c r="J130" i="17"/>
  <c r="J98" i="17" s="1"/>
  <c r="F125" i="17"/>
  <c r="F124" i="17"/>
  <c r="F122" i="17"/>
  <c r="E120" i="17"/>
  <c r="J104" i="17"/>
  <c r="J100" i="17"/>
  <c r="F92" i="17"/>
  <c r="F91" i="17"/>
  <c r="F89" i="17"/>
  <c r="E87" i="17"/>
  <c r="E85" i="17"/>
  <c r="J39" i="17"/>
  <c r="J38" i="17"/>
  <c r="F38" i="17"/>
  <c r="J37" i="17"/>
  <c r="J31" i="17"/>
  <c r="J24" i="17"/>
  <c r="E24" i="17"/>
  <c r="J125" i="17" s="1"/>
  <c r="J23" i="17"/>
  <c r="J21" i="17"/>
  <c r="E21" i="17"/>
  <c r="J91" i="17" s="1"/>
  <c r="J20" i="17"/>
  <c r="J122" i="17"/>
  <c r="E118" i="17"/>
  <c r="BD101" i="1"/>
  <c r="BC101" i="1"/>
  <c r="BB101" i="1"/>
  <c r="BA101" i="1"/>
  <c r="AZ101" i="1"/>
  <c r="AY101" i="1"/>
  <c r="AX101" i="1"/>
  <c r="AW101" i="1"/>
  <c r="AV101" i="1"/>
  <c r="AU101" i="1"/>
  <c r="J159" i="16"/>
  <c r="BK158" i="16"/>
  <c r="BI158" i="16"/>
  <c r="BH158" i="16"/>
  <c r="BG158" i="16"/>
  <c r="BE158" i="16"/>
  <c r="T158" i="16"/>
  <c r="R158" i="16"/>
  <c r="P158" i="16"/>
  <c r="J158" i="16"/>
  <c r="BF158" i="16" s="1"/>
  <c r="BK157" i="16"/>
  <c r="BI157" i="16"/>
  <c r="BH157" i="16"/>
  <c r="BG157" i="16"/>
  <c r="BF157" i="16"/>
  <c r="BE157" i="16"/>
  <c r="T157" i="16"/>
  <c r="R157" i="16"/>
  <c r="P157" i="16"/>
  <c r="J157" i="16"/>
  <c r="BK156" i="16"/>
  <c r="BI156" i="16"/>
  <c r="BH156" i="16"/>
  <c r="BG156" i="16"/>
  <c r="BE156" i="16"/>
  <c r="T156" i="16"/>
  <c r="R156" i="16"/>
  <c r="P156" i="16"/>
  <c r="J156" i="16"/>
  <c r="BF156" i="16" s="1"/>
  <c r="BK155" i="16"/>
  <c r="BI155" i="16"/>
  <c r="BH155" i="16"/>
  <c r="BG155" i="16"/>
  <c r="BF155" i="16"/>
  <c r="BE155" i="16"/>
  <c r="T155" i="16"/>
  <c r="R155" i="16"/>
  <c r="P155" i="16"/>
  <c r="J155" i="16"/>
  <c r="BK154" i="16"/>
  <c r="BI154" i="16"/>
  <c r="BH154" i="16"/>
  <c r="BG154" i="16"/>
  <c r="BE154" i="16"/>
  <c r="T154" i="16"/>
  <c r="R154" i="16"/>
  <c r="P154" i="16"/>
  <c r="J154" i="16"/>
  <c r="BF154" i="16" s="1"/>
  <c r="BK153" i="16"/>
  <c r="BI153" i="16"/>
  <c r="BH153" i="16"/>
  <c r="BG153" i="16"/>
  <c r="BF153" i="16"/>
  <c r="BE153" i="16"/>
  <c r="T153" i="16"/>
  <c r="R153" i="16"/>
  <c r="P153" i="16"/>
  <c r="J153" i="16"/>
  <c r="BK152" i="16"/>
  <c r="BI152" i="16"/>
  <c r="BH152" i="16"/>
  <c r="BG152" i="16"/>
  <c r="BE152" i="16"/>
  <c r="T152" i="16"/>
  <c r="R152" i="16"/>
  <c r="P152" i="16"/>
  <c r="J152" i="16"/>
  <c r="BF152" i="16" s="1"/>
  <c r="BK151" i="16"/>
  <c r="BI151" i="16"/>
  <c r="BH151" i="16"/>
  <c r="BG151" i="16"/>
  <c r="BF151" i="16"/>
  <c r="BE151" i="16"/>
  <c r="T151" i="16"/>
  <c r="R151" i="16"/>
  <c r="P151" i="16"/>
  <c r="J151" i="16"/>
  <c r="BK150" i="16"/>
  <c r="BI150" i="16"/>
  <c r="BH150" i="16"/>
  <c r="BG150" i="16"/>
  <c r="BE150" i="16"/>
  <c r="T150" i="16"/>
  <c r="R150" i="16"/>
  <c r="P150" i="16"/>
  <c r="J150" i="16"/>
  <c r="BF150" i="16" s="1"/>
  <c r="BK149" i="16"/>
  <c r="BI149" i="16"/>
  <c r="BH149" i="16"/>
  <c r="BG149" i="16"/>
  <c r="BF149" i="16"/>
  <c r="BE149" i="16"/>
  <c r="T149" i="16"/>
  <c r="R149" i="16"/>
  <c r="P149" i="16"/>
  <c r="J149" i="16"/>
  <c r="BK148" i="16"/>
  <c r="BI148" i="16"/>
  <c r="BH148" i="16"/>
  <c r="BG148" i="16"/>
  <c r="BE148" i="16"/>
  <c r="T148" i="16"/>
  <c r="R148" i="16"/>
  <c r="P148" i="16"/>
  <c r="J148" i="16"/>
  <c r="BF148" i="16" s="1"/>
  <c r="BK147" i="16"/>
  <c r="BI147" i="16"/>
  <c r="BH147" i="16"/>
  <c r="BG147" i="16"/>
  <c r="BF147" i="16"/>
  <c r="BE147" i="16"/>
  <c r="T147" i="16"/>
  <c r="R147" i="16"/>
  <c r="P147" i="16"/>
  <c r="J147" i="16"/>
  <c r="BK146" i="16"/>
  <c r="BI146" i="16"/>
  <c r="BH146" i="16"/>
  <c r="BG146" i="16"/>
  <c r="BE146" i="16"/>
  <c r="T146" i="16"/>
  <c r="R146" i="16"/>
  <c r="P146" i="16"/>
  <c r="J146" i="16"/>
  <c r="BF146" i="16" s="1"/>
  <c r="BK145" i="16"/>
  <c r="BI145" i="16"/>
  <c r="BH145" i="16"/>
  <c r="BG145" i="16"/>
  <c r="BF145" i="16"/>
  <c r="BE145" i="16"/>
  <c r="T145" i="16"/>
  <c r="R145" i="16"/>
  <c r="P145" i="16"/>
  <c r="J145" i="16"/>
  <c r="BK144" i="16"/>
  <c r="BI144" i="16"/>
  <c r="BH144" i="16"/>
  <c r="BG144" i="16"/>
  <c r="BE144" i="16"/>
  <c r="T144" i="16"/>
  <c r="R144" i="16"/>
  <c r="P144" i="16"/>
  <c r="J144" i="16"/>
  <c r="BF144" i="16" s="1"/>
  <c r="BK143" i="16"/>
  <c r="BI143" i="16"/>
  <c r="BH143" i="16"/>
  <c r="BG143" i="16"/>
  <c r="BF143" i="16"/>
  <c r="BE143" i="16"/>
  <c r="T143" i="16"/>
  <c r="R143" i="16"/>
  <c r="P143" i="16"/>
  <c r="J143" i="16"/>
  <c r="BK142" i="16"/>
  <c r="BI142" i="16"/>
  <c r="BH142" i="16"/>
  <c r="BG142" i="16"/>
  <c r="BE142" i="16"/>
  <c r="T142" i="16"/>
  <c r="R142" i="16"/>
  <c r="P142" i="16"/>
  <c r="J142" i="16"/>
  <c r="BF142" i="16" s="1"/>
  <c r="BK141" i="16"/>
  <c r="BI141" i="16"/>
  <c r="BH141" i="16"/>
  <c r="BG141" i="16"/>
  <c r="BF141" i="16"/>
  <c r="BE141" i="16"/>
  <c r="T141" i="16"/>
  <c r="R141" i="16"/>
  <c r="P141" i="16"/>
  <c r="J141" i="16"/>
  <c r="BK140" i="16"/>
  <c r="BI140" i="16"/>
  <c r="BH140" i="16"/>
  <c r="BG140" i="16"/>
  <c r="BE140" i="16"/>
  <c r="T140" i="16"/>
  <c r="R140" i="16"/>
  <c r="P140" i="16"/>
  <c r="J140" i="16"/>
  <c r="BF140" i="16" s="1"/>
  <c r="BK139" i="16"/>
  <c r="BI139" i="16"/>
  <c r="BH139" i="16"/>
  <c r="BG139" i="16"/>
  <c r="BF139" i="16"/>
  <c r="BE139" i="16"/>
  <c r="T139" i="16"/>
  <c r="R139" i="16"/>
  <c r="P139" i="16"/>
  <c r="J139" i="16"/>
  <c r="BK138" i="16"/>
  <c r="BI138" i="16"/>
  <c r="BH138" i="16"/>
  <c r="BG138" i="16"/>
  <c r="BE138" i="16"/>
  <c r="T138" i="16"/>
  <c r="T136" i="16" s="1"/>
  <c r="R138" i="16"/>
  <c r="P138" i="16"/>
  <c r="J138" i="16"/>
  <c r="BF138" i="16" s="1"/>
  <c r="BK137" i="16"/>
  <c r="BK136" i="16" s="1"/>
  <c r="J136" i="16" s="1"/>
  <c r="J98" i="16" s="1"/>
  <c r="BI137" i="16"/>
  <c r="BH137" i="16"/>
  <c r="BG137" i="16"/>
  <c r="BF137" i="16"/>
  <c r="BE137" i="16"/>
  <c r="T137" i="16"/>
  <c r="R137" i="16"/>
  <c r="P137" i="16"/>
  <c r="P136" i="16" s="1"/>
  <c r="J137" i="16"/>
  <c r="R136" i="16"/>
  <c r="BK135" i="16"/>
  <c r="BI135" i="16"/>
  <c r="BH135" i="16"/>
  <c r="BG135" i="16"/>
  <c r="BE135" i="16"/>
  <c r="T135" i="16"/>
  <c r="R135" i="16"/>
  <c r="P135" i="16"/>
  <c r="J135" i="16"/>
  <c r="BF135" i="16" s="1"/>
  <c r="BK134" i="16"/>
  <c r="BI134" i="16"/>
  <c r="BH134" i="16"/>
  <c r="BG134" i="16"/>
  <c r="BE134" i="16"/>
  <c r="T134" i="16"/>
  <c r="R134" i="16"/>
  <c r="P134" i="16"/>
  <c r="J134" i="16"/>
  <c r="BF134" i="16" s="1"/>
  <c r="BK133" i="16"/>
  <c r="BI133" i="16"/>
  <c r="BH133" i="16"/>
  <c r="BG133" i="16"/>
  <c r="BE133" i="16"/>
  <c r="T133" i="16"/>
  <c r="R133" i="16"/>
  <c r="P133" i="16"/>
  <c r="J133" i="16"/>
  <c r="BF133" i="16" s="1"/>
  <c r="BK132" i="16"/>
  <c r="BI132" i="16"/>
  <c r="BH132" i="16"/>
  <c r="BG132" i="16"/>
  <c r="BE132" i="16"/>
  <c r="T132" i="16"/>
  <c r="R132" i="16"/>
  <c r="P132" i="16"/>
  <c r="J132" i="16"/>
  <c r="BF132" i="16" s="1"/>
  <c r="BK131" i="16"/>
  <c r="BI131" i="16"/>
  <c r="BH131" i="16"/>
  <c r="BG131" i="16"/>
  <c r="BE131" i="16"/>
  <c r="T131" i="16"/>
  <c r="R131" i="16"/>
  <c r="P131" i="16"/>
  <c r="J131" i="16"/>
  <c r="BF131" i="16" s="1"/>
  <c r="BK130" i="16"/>
  <c r="BI130" i="16"/>
  <c r="BH130" i="16"/>
  <c r="BG130" i="16"/>
  <c r="BE130" i="16"/>
  <c r="T130" i="16"/>
  <c r="R130" i="16"/>
  <c r="P130" i="16"/>
  <c r="J130" i="16"/>
  <c r="BF130" i="16" s="1"/>
  <c r="BK129" i="16"/>
  <c r="BI129" i="16"/>
  <c r="BH129" i="16"/>
  <c r="BG129" i="16"/>
  <c r="BE129" i="16"/>
  <c r="T129" i="16"/>
  <c r="R129" i="16"/>
  <c r="P129" i="16"/>
  <c r="J129" i="16"/>
  <c r="BF129" i="16" s="1"/>
  <c r="BK128" i="16"/>
  <c r="BI128" i="16"/>
  <c r="BH128" i="16"/>
  <c r="BG128" i="16"/>
  <c r="BE128" i="16"/>
  <c r="T128" i="16"/>
  <c r="R128" i="16"/>
  <c r="P128" i="16"/>
  <c r="J128" i="16"/>
  <c r="BF128" i="16" s="1"/>
  <c r="BK127" i="16"/>
  <c r="BI127" i="16"/>
  <c r="BH127" i="16"/>
  <c r="BG127" i="16"/>
  <c r="BE127" i="16"/>
  <c r="T127" i="16"/>
  <c r="R127" i="16"/>
  <c r="P127" i="16"/>
  <c r="J127" i="16"/>
  <c r="BF127" i="16" s="1"/>
  <c r="BK126" i="16"/>
  <c r="BI126" i="16"/>
  <c r="BH126" i="16"/>
  <c r="BG126" i="16"/>
  <c r="F37" i="16" s="1"/>
  <c r="BE126" i="16"/>
  <c r="T126" i="16"/>
  <c r="T124" i="16" s="1"/>
  <c r="T123" i="16" s="1"/>
  <c r="R126" i="16"/>
  <c r="R124" i="16" s="1"/>
  <c r="R123" i="16" s="1"/>
  <c r="P126" i="16"/>
  <c r="J126" i="16"/>
  <c r="BF126" i="16" s="1"/>
  <c r="BK125" i="16"/>
  <c r="BK124" i="16" s="1"/>
  <c r="BI125" i="16"/>
  <c r="F39" i="16" s="1"/>
  <c r="BH125" i="16"/>
  <c r="BG125" i="16"/>
  <c r="BE125" i="16"/>
  <c r="J35" i="16" s="1"/>
  <c r="T125" i="16"/>
  <c r="R125" i="16"/>
  <c r="P125" i="16"/>
  <c r="J125" i="16"/>
  <c r="BF125" i="16" s="1"/>
  <c r="P124" i="16"/>
  <c r="P123" i="16" s="1"/>
  <c r="F120" i="16"/>
  <c r="F119" i="16"/>
  <c r="F117" i="16"/>
  <c r="E115" i="16"/>
  <c r="J99" i="16"/>
  <c r="F92" i="16"/>
  <c r="F91" i="16"/>
  <c r="F89" i="16"/>
  <c r="E87" i="16"/>
  <c r="E85" i="16"/>
  <c r="J39" i="16"/>
  <c r="J38" i="16"/>
  <c r="F38" i="16"/>
  <c r="J37" i="16"/>
  <c r="J31" i="16"/>
  <c r="J24" i="16"/>
  <c r="E24" i="16"/>
  <c r="J120" i="16" s="1"/>
  <c r="J23" i="16"/>
  <c r="J21" i="16"/>
  <c r="E21" i="16"/>
  <c r="J119" i="16" s="1"/>
  <c r="J20" i="16"/>
  <c r="J117" i="16"/>
  <c r="E113" i="16"/>
  <c r="BD100" i="1"/>
  <c r="BC100" i="1"/>
  <c r="BB100" i="1"/>
  <c r="BA100" i="1"/>
  <c r="AZ100" i="1"/>
  <c r="AY100" i="1"/>
  <c r="AX100" i="1"/>
  <c r="AW100" i="1"/>
  <c r="AV100" i="1"/>
  <c r="AU100" i="1"/>
  <c r="BK131" i="15"/>
  <c r="BI131" i="15"/>
  <c r="BH131" i="15"/>
  <c r="BG131" i="15"/>
  <c r="BE131" i="15"/>
  <c r="T131" i="15"/>
  <c r="R131" i="15"/>
  <c r="P131" i="15"/>
  <c r="J131" i="15"/>
  <c r="BF131" i="15" s="1"/>
  <c r="BK130" i="15"/>
  <c r="BI130" i="15"/>
  <c r="BH130" i="15"/>
  <c r="BG130" i="15"/>
  <c r="BE130" i="15"/>
  <c r="T130" i="15"/>
  <c r="R130" i="15"/>
  <c r="P130" i="15"/>
  <c r="J130" i="15"/>
  <c r="BF130" i="15" s="1"/>
  <c r="BK129" i="15"/>
  <c r="BI129" i="15"/>
  <c r="BH129" i="15"/>
  <c r="BG129" i="15"/>
  <c r="BE129" i="15"/>
  <c r="T129" i="15"/>
  <c r="R129" i="15"/>
  <c r="P129" i="15"/>
  <c r="J129" i="15"/>
  <c r="BF129" i="15" s="1"/>
  <c r="BK128" i="15"/>
  <c r="BI128" i="15"/>
  <c r="BH128" i="15"/>
  <c r="BG128" i="15"/>
  <c r="BE128" i="15"/>
  <c r="T128" i="15"/>
  <c r="R128" i="15"/>
  <c r="P128" i="15"/>
  <c r="J128" i="15"/>
  <c r="BF128" i="15" s="1"/>
  <c r="BK127" i="15"/>
  <c r="BI127" i="15"/>
  <c r="BH127" i="15"/>
  <c r="BG127" i="15"/>
  <c r="BE127" i="15"/>
  <c r="T127" i="15"/>
  <c r="R127" i="15"/>
  <c r="P127" i="15"/>
  <c r="J127" i="15"/>
  <c r="BF127" i="15" s="1"/>
  <c r="BK126" i="15"/>
  <c r="BI126" i="15"/>
  <c r="BH126" i="15"/>
  <c r="BG126" i="15"/>
  <c r="BE126" i="15"/>
  <c r="T126" i="15"/>
  <c r="R126" i="15"/>
  <c r="P126" i="15"/>
  <c r="J126" i="15"/>
  <c r="BF126" i="15" s="1"/>
  <c r="BK125" i="15"/>
  <c r="BI125" i="15"/>
  <c r="BH125" i="15"/>
  <c r="BG125" i="15"/>
  <c r="BE125" i="15"/>
  <c r="T125" i="15"/>
  <c r="R125" i="15"/>
  <c r="P125" i="15"/>
  <c r="J125" i="15"/>
  <c r="BF125" i="15" s="1"/>
  <c r="BK124" i="15"/>
  <c r="BI124" i="15"/>
  <c r="BH124" i="15"/>
  <c r="BG124" i="15"/>
  <c r="BE124" i="15"/>
  <c r="T124" i="15"/>
  <c r="R124" i="15"/>
  <c r="P124" i="15"/>
  <c r="J124" i="15"/>
  <c r="BF124" i="15" s="1"/>
  <c r="BK123" i="15"/>
  <c r="BI123" i="15"/>
  <c r="BH123" i="15"/>
  <c r="BG123" i="15"/>
  <c r="BE123" i="15"/>
  <c r="T123" i="15"/>
  <c r="R123" i="15"/>
  <c r="P123" i="15"/>
  <c r="J123" i="15"/>
  <c r="BF123" i="15" s="1"/>
  <c r="BK122" i="15"/>
  <c r="BI122" i="15"/>
  <c r="BH122" i="15"/>
  <c r="BG122" i="15"/>
  <c r="BE122" i="15"/>
  <c r="T122" i="15"/>
  <c r="R122" i="15"/>
  <c r="P122" i="15"/>
  <c r="J122" i="15"/>
  <c r="BF122" i="15" s="1"/>
  <c r="BK121" i="15"/>
  <c r="BI121" i="15"/>
  <c r="BH121" i="15"/>
  <c r="BG121" i="15"/>
  <c r="BE121" i="15"/>
  <c r="J35" i="15" s="1"/>
  <c r="T121" i="15"/>
  <c r="R121" i="15"/>
  <c r="R120" i="15" s="1"/>
  <c r="P121" i="15"/>
  <c r="J121" i="15"/>
  <c r="BF121" i="15" s="1"/>
  <c r="BK120" i="15"/>
  <c r="T120" i="15"/>
  <c r="P120" i="15"/>
  <c r="J120" i="15"/>
  <c r="J117" i="15"/>
  <c r="F117" i="15"/>
  <c r="F116" i="15"/>
  <c r="F114" i="15"/>
  <c r="E112" i="15"/>
  <c r="J101" i="15"/>
  <c r="J96" i="15"/>
  <c r="J92" i="15"/>
  <c r="F92" i="15"/>
  <c r="F91" i="15"/>
  <c r="F89" i="15"/>
  <c r="E87" i="15"/>
  <c r="J39" i="15"/>
  <c r="F39" i="15"/>
  <c r="J38" i="15"/>
  <c r="F38" i="15"/>
  <c r="J37" i="15"/>
  <c r="F37" i="15"/>
  <c r="F35" i="15"/>
  <c r="J31" i="15"/>
  <c r="J30" i="15"/>
  <c r="J32" i="15" s="1"/>
  <c r="J24" i="15"/>
  <c r="E24" i="15"/>
  <c r="J23" i="15"/>
  <c r="J21" i="15"/>
  <c r="E21" i="15"/>
  <c r="J116" i="15" s="1"/>
  <c r="J20" i="15"/>
  <c r="J89" i="15"/>
  <c r="E85" i="15"/>
  <c r="J190" i="14"/>
  <c r="BK189" i="14"/>
  <c r="BI189" i="14"/>
  <c r="BH189" i="14"/>
  <c r="BG189" i="14"/>
  <c r="BF189" i="14"/>
  <c r="BE189" i="14"/>
  <c r="T189" i="14"/>
  <c r="R189" i="14"/>
  <c r="P189" i="14"/>
  <c r="J189" i="14"/>
  <c r="BK188" i="14"/>
  <c r="BI188" i="14"/>
  <c r="BH188" i="14"/>
  <c r="BG188" i="14"/>
  <c r="BF188" i="14"/>
  <c r="BE188" i="14"/>
  <c r="T188" i="14"/>
  <c r="R188" i="14"/>
  <c r="P188" i="14"/>
  <c r="J188" i="14"/>
  <c r="BK187" i="14"/>
  <c r="BI187" i="14"/>
  <c r="BH187" i="14"/>
  <c r="BG187" i="14"/>
  <c r="BF187" i="14"/>
  <c r="BE187" i="14"/>
  <c r="T187" i="14"/>
  <c r="R187" i="14"/>
  <c r="P187" i="14"/>
  <c r="J187" i="14"/>
  <c r="BK186" i="14"/>
  <c r="BI186" i="14"/>
  <c r="BH186" i="14"/>
  <c r="BG186" i="14"/>
  <c r="BF186" i="14"/>
  <c r="BE186" i="14"/>
  <c r="T186" i="14"/>
  <c r="R186" i="14"/>
  <c r="P186" i="14"/>
  <c r="J186" i="14"/>
  <c r="BK185" i="14"/>
  <c r="BI185" i="14"/>
  <c r="BH185" i="14"/>
  <c r="BG185" i="14"/>
  <c r="BF185" i="14"/>
  <c r="BE185" i="14"/>
  <c r="T185" i="14"/>
  <c r="R185" i="14"/>
  <c r="P185" i="14"/>
  <c r="J185" i="14"/>
  <c r="BK184" i="14"/>
  <c r="BI184" i="14"/>
  <c r="BH184" i="14"/>
  <c r="BG184" i="14"/>
  <c r="BF184" i="14"/>
  <c r="BE184" i="14"/>
  <c r="T184" i="14"/>
  <c r="R184" i="14"/>
  <c r="P184" i="14"/>
  <c r="J184" i="14"/>
  <c r="BK183" i="14"/>
  <c r="BI183" i="14"/>
  <c r="BH183" i="14"/>
  <c r="BG183" i="14"/>
  <c r="BF183" i="14"/>
  <c r="BE183" i="14"/>
  <c r="T183" i="14"/>
  <c r="T182" i="14" s="1"/>
  <c r="R183" i="14"/>
  <c r="P183" i="14"/>
  <c r="P182" i="14" s="1"/>
  <c r="J183" i="14"/>
  <c r="BK182" i="14"/>
  <c r="R182" i="14"/>
  <c r="J182" i="14"/>
  <c r="J102" i="14" s="1"/>
  <c r="BK181" i="14"/>
  <c r="BI181" i="14"/>
  <c r="BH181" i="14"/>
  <c r="BG181" i="14"/>
  <c r="BE181" i="14"/>
  <c r="T181" i="14"/>
  <c r="R181" i="14"/>
  <c r="P181" i="14"/>
  <c r="J181" i="14"/>
  <c r="BF181" i="14" s="1"/>
  <c r="BK180" i="14"/>
  <c r="BI180" i="14"/>
  <c r="BH180" i="14"/>
  <c r="BG180" i="14"/>
  <c r="BE180" i="14"/>
  <c r="T180" i="14"/>
  <c r="R180" i="14"/>
  <c r="P180" i="14"/>
  <c r="J180" i="14"/>
  <c r="BF180" i="14" s="1"/>
  <c r="BK179" i="14"/>
  <c r="BI179" i="14"/>
  <c r="BH179" i="14"/>
  <c r="BG179" i="14"/>
  <c r="BE179" i="14"/>
  <c r="T179" i="14"/>
  <c r="R179" i="14"/>
  <c r="P179" i="14"/>
  <c r="J179" i="14"/>
  <c r="BF179" i="14" s="1"/>
  <c r="BK178" i="14"/>
  <c r="BI178" i="14"/>
  <c r="BH178" i="14"/>
  <c r="BG178" i="14"/>
  <c r="BE178" i="14"/>
  <c r="T178" i="14"/>
  <c r="R178" i="14"/>
  <c r="P178" i="14"/>
  <c r="J178" i="14"/>
  <c r="BF178" i="14" s="1"/>
  <c r="BK177" i="14"/>
  <c r="BI177" i="14"/>
  <c r="BH177" i="14"/>
  <c r="BG177" i="14"/>
  <c r="BE177" i="14"/>
  <c r="T177" i="14"/>
  <c r="R177" i="14"/>
  <c r="P177" i="14"/>
  <c r="J177" i="14"/>
  <c r="BF177" i="14" s="1"/>
  <c r="BK176" i="14"/>
  <c r="BI176" i="14"/>
  <c r="BH176" i="14"/>
  <c r="BG176" i="14"/>
  <c r="BE176" i="14"/>
  <c r="T176" i="14"/>
  <c r="R176" i="14"/>
  <c r="P176" i="14"/>
  <c r="J176" i="14"/>
  <c r="BF176" i="14" s="1"/>
  <c r="BK175" i="14"/>
  <c r="BI175" i="14"/>
  <c r="BH175" i="14"/>
  <c r="BG175" i="14"/>
  <c r="BE175" i="14"/>
  <c r="T175" i="14"/>
  <c r="R175" i="14"/>
  <c r="P175" i="14"/>
  <c r="J175" i="14"/>
  <c r="BF175" i="14" s="1"/>
  <c r="BK174" i="14"/>
  <c r="BI174" i="14"/>
  <c r="BH174" i="14"/>
  <c r="BG174" i="14"/>
  <c r="BE174" i="14"/>
  <c r="T174" i="14"/>
  <c r="R174" i="14"/>
  <c r="P174" i="14"/>
  <c r="J174" i="14"/>
  <c r="BF174" i="14" s="1"/>
  <c r="BK173" i="14"/>
  <c r="BI173" i="14"/>
  <c r="BH173" i="14"/>
  <c r="BG173" i="14"/>
  <c r="BE173" i="14"/>
  <c r="T173" i="14"/>
  <c r="R173" i="14"/>
  <c r="P173" i="14"/>
  <c r="J173" i="14"/>
  <c r="BF173" i="14" s="1"/>
  <c r="BK172" i="14"/>
  <c r="BI172" i="14"/>
  <c r="BH172" i="14"/>
  <c r="BG172" i="14"/>
  <c r="BE172" i="14"/>
  <c r="T172" i="14"/>
  <c r="R172" i="14"/>
  <c r="P172" i="14"/>
  <c r="J172" i="14"/>
  <c r="BF172" i="14" s="1"/>
  <c r="BK171" i="14"/>
  <c r="BI171" i="14"/>
  <c r="BH171" i="14"/>
  <c r="BG171" i="14"/>
  <c r="BE171" i="14"/>
  <c r="T171" i="14"/>
  <c r="R171" i="14"/>
  <c r="P171" i="14"/>
  <c r="J171" i="14"/>
  <c r="BF171" i="14" s="1"/>
  <c r="BK170" i="14"/>
  <c r="BI170" i="14"/>
  <c r="BH170" i="14"/>
  <c r="BG170" i="14"/>
  <c r="BE170" i="14"/>
  <c r="T170" i="14"/>
  <c r="R170" i="14"/>
  <c r="P170" i="14"/>
  <c r="J170" i="14"/>
  <c r="BF170" i="14" s="1"/>
  <c r="BK169" i="14"/>
  <c r="BI169" i="14"/>
  <c r="BH169" i="14"/>
  <c r="BG169" i="14"/>
  <c r="BE169" i="14"/>
  <c r="T169" i="14"/>
  <c r="R169" i="14"/>
  <c r="P169" i="14"/>
  <c r="J169" i="14"/>
  <c r="BF169" i="14" s="1"/>
  <c r="BK168" i="14"/>
  <c r="BI168" i="14"/>
  <c r="BH168" i="14"/>
  <c r="BG168" i="14"/>
  <c r="BE168" i="14"/>
  <c r="T168" i="14"/>
  <c r="R168" i="14"/>
  <c r="P168" i="14"/>
  <c r="J168" i="14"/>
  <c r="BF168" i="14" s="1"/>
  <c r="BK167" i="14"/>
  <c r="BI167" i="14"/>
  <c r="BH167" i="14"/>
  <c r="BG167" i="14"/>
  <c r="BE167" i="14"/>
  <c r="T167" i="14"/>
  <c r="R167" i="14"/>
  <c r="P167" i="14"/>
  <c r="J167" i="14"/>
  <c r="BF167" i="14" s="1"/>
  <c r="BK166" i="14"/>
  <c r="BI166" i="14"/>
  <c r="BH166" i="14"/>
  <c r="BG166" i="14"/>
  <c r="BE166" i="14"/>
  <c r="T166" i="14"/>
  <c r="R166" i="14"/>
  <c r="P166" i="14"/>
  <c r="J166" i="14"/>
  <c r="BF166" i="14" s="1"/>
  <c r="BK165" i="14"/>
  <c r="BI165" i="14"/>
  <c r="BH165" i="14"/>
  <c r="BG165" i="14"/>
  <c r="BE165" i="14"/>
  <c r="T165" i="14"/>
  <c r="R165" i="14"/>
  <c r="P165" i="14"/>
  <c r="J165" i="14"/>
  <c r="BF165" i="14" s="1"/>
  <c r="BK164" i="14"/>
  <c r="BI164" i="14"/>
  <c r="BH164" i="14"/>
  <c r="BG164" i="14"/>
  <c r="BE164" i="14"/>
  <c r="J35" i="14" s="1"/>
  <c r="T164" i="14"/>
  <c r="R164" i="14"/>
  <c r="R163" i="14" s="1"/>
  <c r="P164" i="14"/>
  <c r="J164" i="14"/>
  <c r="BF164" i="14" s="1"/>
  <c r="BK163" i="14"/>
  <c r="T163" i="14"/>
  <c r="P163" i="14"/>
  <c r="J163" i="14"/>
  <c r="BK162" i="14"/>
  <c r="BI162" i="14"/>
  <c r="BH162" i="14"/>
  <c r="BG162" i="14"/>
  <c r="BF162" i="14"/>
  <c r="BE162" i="14"/>
  <c r="T162" i="14"/>
  <c r="R162" i="14"/>
  <c r="P162" i="14"/>
  <c r="J162" i="14"/>
  <c r="BK161" i="14"/>
  <c r="BI161" i="14"/>
  <c r="BH161" i="14"/>
  <c r="BG161" i="14"/>
  <c r="BF161" i="14"/>
  <c r="BE161" i="14"/>
  <c r="T161" i="14"/>
  <c r="R161" i="14"/>
  <c r="P161" i="14"/>
  <c r="J161" i="14"/>
  <c r="BK160" i="14"/>
  <c r="BI160" i="14"/>
  <c r="BH160" i="14"/>
  <c r="BG160" i="14"/>
  <c r="BF160" i="14"/>
  <c r="BE160" i="14"/>
  <c r="T160" i="14"/>
  <c r="R160" i="14"/>
  <c r="P160" i="14"/>
  <c r="J160" i="14"/>
  <c r="BK159" i="14"/>
  <c r="BI159" i="14"/>
  <c r="BH159" i="14"/>
  <c r="BG159" i="14"/>
  <c r="BF159" i="14"/>
  <c r="BE159" i="14"/>
  <c r="T159" i="14"/>
  <c r="R159" i="14"/>
  <c r="P159" i="14"/>
  <c r="J159" i="14"/>
  <c r="BK158" i="14"/>
  <c r="BI158" i="14"/>
  <c r="BH158" i="14"/>
  <c r="BG158" i="14"/>
  <c r="BF158" i="14"/>
  <c r="BE158" i="14"/>
  <c r="T158" i="14"/>
  <c r="R158" i="14"/>
  <c r="P158" i="14"/>
  <c r="J158" i="14"/>
  <c r="BK157" i="14"/>
  <c r="BI157" i="14"/>
  <c r="BH157" i="14"/>
  <c r="BG157" i="14"/>
  <c r="BF157" i="14"/>
  <c r="BE157" i="14"/>
  <c r="T157" i="14"/>
  <c r="R157" i="14"/>
  <c r="P157" i="14"/>
  <c r="J157" i="14"/>
  <c r="BK156" i="14"/>
  <c r="BI156" i="14"/>
  <c r="BH156" i="14"/>
  <c r="BG156" i="14"/>
  <c r="BF156" i="14"/>
  <c r="BE156" i="14"/>
  <c r="T156" i="14"/>
  <c r="R156" i="14"/>
  <c r="P156" i="14"/>
  <c r="J156" i="14"/>
  <c r="BK155" i="14"/>
  <c r="BI155" i="14"/>
  <c r="BH155" i="14"/>
  <c r="BG155" i="14"/>
  <c r="BF155" i="14"/>
  <c r="BE155" i="14"/>
  <c r="T155" i="14"/>
  <c r="R155" i="14"/>
  <c r="P155" i="14"/>
  <c r="J155" i="14"/>
  <c r="BK154" i="14"/>
  <c r="BI154" i="14"/>
  <c r="BH154" i="14"/>
  <c r="BG154" i="14"/>
  <c r="BF154" i="14"/>
  <c r="BE154" i="14"/>
  <c r="T154" i="14"/>
  <c r="R154" i="14"/>
  <c r="P154" i="14"/>
  <c r="J154" i="14"/>
  <c r="BK153" i="14"/>
  <c r="BI153" i="14"/>
  <c r="BH153" i="14"/>
  <c r="BG153" i="14"/>
  <c r="BF153" i="14"/>
  <c r="BE153" i="14"/>
  <c r="T153" i="14"/>
  <c r="R153" i="14"/>
  <c r="P153" i="14"/>
  <c r="J153" i="14"/>
  <c r="BK152" i="14"/>
  <c r="BI152" i="14"/>
  <c r="BH152" i="14"/>
  <c r="BG152" i="14"/>
  <c r="BF152" i="14"/>
  <c r="BE152" i="14"/>
  <c r="T152" i="14"/>
  <c r="R152" i="14"/>
  <c r="P152" i="14"/>
  <c r="J152" i="14"/>
  <c r="BK151" i="14"/>
  <c r="BI151" i="14"/>
  <c r="BH151" i="14"/>
  <c r="BG151" i="14"/>
  <c r="BF151" i="14"/>
  <c r="BE151" i="14"/>
  <c r="T151" i="14"/>
  <c r="R151" i="14"/>
  <c r="P151" i="14"/>
  <c r="J151" i="14"/>
  <c r="BK150" i="14"/>
  <c r="BI150" i="14"/>
  <c r="BH150" i="14"/>
  <c r="BG150" i="14"/>
  <c r="BF150" i="14"/>
  <c r="BE150" i="14"/>
  <c r="T150" i="14"/>
  <c r="R150" i="14"/>
  <c r="P150" i="14"/>
  <c r="J150" i="14"/>
  <c r="BK149" i="14"/>
  <c r="BI149" i="14"/>
  <c r="BH149" i="14"/>
  <c r="BG149" i="14"/>
  <c r="BF149" i="14"/>
  <c r="BE149" i="14"/>
  <c r="T149" i="14"/>
  <c r="R149" i="14"/>
  <c r="P149" i="14"/>
  <c r="J149" i="14"/>
  <c r="BK148" i="14"/>
  <c r="BI148" i="14"/>
  <c r="BH148" i="14"/>
  <c r="BG148" i="14"/>
  <c r="BF148" i="14"/>
  <c r="BE148" i="14"/>
  <c r="T148" i="14"/>
  <c r="R148" i="14"/>
  <c r="P148" i="14"/>
  <c r="J148" i="14"/>
  <c r="BK147" i="14"/>
  <c r="BI147" i="14"/>
  <c r="BH147" i="14"/>
  <c r="BG147" i="14"/>
  <c r="BF147" i="14"/>
  <c r="BE147" i="14"/>
  <c r="T147" i="14"/>
  <c r="R147" i="14"/>
  <c r="P147" i="14"/>
  <c r="J147" i="14"/>
  <c r="BK146" i="14"/>
  <c r="BI146" i="14"/>
  <c r="BH146" i="14"/>
  <c r="BG146" i="14"/>
  <c r="BF146" i="14"/>
  <c r="BE146" i="14"/>
  <c r="T146" i="14"/>
  <c r="R146" i="14"/>
  <c r="P146" i="14"/>
  <c r="J146" i="14"/>
  <c r="BK145" i="14"/>
  <c r="BI145" i="14"/>
  <c r="BH145" i="14"/>
  <c r="BG145" i="14"/>
  <c r="BF145" i="14"/>
  <c r="BE145" i="14"/>
  <c r="T145" i="14"/>
  <c r="R145" i="14"/>
  <c r="P145" i="14"/>
  <c r="J145" i="14"/>
  <c r="BK144" i="14"/>
  <c r="BI144" i="14"/>
  <c r="BH144" i="14"/>
  <c r="BG144" i="14"/>
  <c r="BF144" i="14"/>
  <c r="BE144" i="14"/>
  <c r="T144" i="14"/>
  <c r="R144" i="14"/>
  <c r="P144" i="14"/>
  <c r="J144" i="14"/>
  <c r="BK143" i="14"/>
  <c r="BI143" i="14"/>
  <c r="BH143" i="14"/>
  <c r="BG143" i="14"/>
  <c r="BF143" i="14"/>
  <c r="BE143" i="14"/>
  <c r="T143" i="14"/>
  <c r="R143" i="14"/>
  <c r="P143" i="14"/>
  <c r="J143" i="14"/>
  <c r="BK142" i="14"/>
  <c r="BI142" i="14"/>
  <c r="BH142" i="14"/>
  <c r="BG142" i="14"/>
  <c r="BF142" i="14"/>
  <c r="BE142" i="14"/>
  <c r="T142" i="14"/>
  <c r="R142" i="14"/>
  <c r="P142" i="14"/>
  <c r="J142" i="14"/>
  <c r="BK141" i="14"/>
  <c r="BI141" i="14"/>
  <c r="BH141" i="14"/>
  <c r="BG141" i="14"/>
  <c r="BF141" i="14"/>
  <c r="BE141" i="14"/>
  <c r="T141" i="14"/>
  <c r="R141" i="14"/>
  <c r="P141" i="14"/>
  <c r="J141" i="14"/>
  <c r="BK140" i="14"/>
  <c r="BI140" i="14"/>
  <c r="BH140" i="14"/>
  <c r="BG140" i="14"/>
  <c r="BF140" i="14"/>
  <c r="BE140" i="14"/>
  <c r="T140" i="14"/>
  <c r="R140" i="14"/>
  <c r="P140" i="14"/>
  <c r="J140" i="14"/>
  <c r="BK139" i="14"/>
  <c r="BI139" i="14"/>
  <c r="BH139" i="14"/>
  <c r="BG139" i="14"/>
  <c r="BF139" i="14"/>
  <c r="BE139" i="14"/>
  <c r="T139" i="14"/>
  <c r="R139" i="14"/>
  <c r="P139" i="14"/>
  <c r="J139" i="14"/>
  <c r="BK138" i="14"/>
  <c r="BI138" i="14"/>
  <c r="BH138" i="14"/>
  <c r="BG138" i="14"/>
  <c r="BF138" i="14"/>
  <c r="BE138" i="14"/>
  <c r="T138" i="14"/>
  <c r="R138" i="14"/>
  <c r="P138" i="14"/>
  <c r="J138" i="14"/>
  <c r="BK137" i="14"/>
  <c r="BI137" i="14"/>
  <c r="BH137" i="14"/>
  <c r="BG137" i="14"/>
  <c r="BF137" i="14"/>
  <c r="BE137" i="14"/>
  <c r="T137" i="14"/>
  <c r="R137" i="14"/>
  <c r="P137" i="14"/>
  <c r="J137" i="14"/>
  <c r="BK136" i="14"/>
  <c r="BI136" i="14"/>
  <c r="BH136" i="14"/>
  <c r="BG136" i="14"/>
  <c r="BF136" i="14"/>
  <c r="BE136" i="14"/>
  <c r="T136" i="14"/>
  <c r="R136" i="14"/>
  <c r="P136" i="14"/>
  <c r="J136" i="14"/>
  <c r="BK135" i="14"/>
  <c r="BI135" i="14"/>
  <c r="BH135" i="14"/>
  <c r="BG135" i="14"/>
  <c r="BF135" i="14"/>
  <c r="BE135" i="14"/>
  <c r="T135" i="14"/>
  <c r="R135" i="14"/>
  <c r="P135" i="14"/>
  <c r="J135" i="14"/>
  <c r="BK134" i="14"/>
  <c r="BI134" i="14"/>
  <c r="BH134" i="14"/>
  <c r="F38" i="14" s="1"/>
  <c r="BG134" i="14"/>
  <c r="BF134" i="14"/>
  <c r="BE134" i="14"/>
  <c r="T134" i="14"/>
  <c r="R134" i="14"/>
  <c r="P134" i="14"/>
  <c r="J134" i="14"/>
  <c r="BK133" i="14"/>
  <c r="BK132" i="14" s="1"/>
  <c r="BI133" i="14"/>
  <c r="BH133" i="14"/>
  <c r="BG133" i="14"/>
  <c r="BF133" i="14"/>
  <c r="BE133" i="14"/>
  <c r="T133" i="14"/>
  <c r="T132" i="14" s="1"/>
  <c r="R133" i="14"/>
  <c r="P133" i="14"/>
  <c r="P132" i="14" s="1"/>
  <c r="P131" i="14" s="1"/>
  <c r="J133" i="14"/>
  <c r="R132" i="14"/>
  <c r="R131" i="14" s="1"/>
  <c r="BK130" i="14"/>
  <c r="BK129" i="14" s="1"/>
  <c r="BI130" i="14"/>
  <c r="BH130" i="14"/>
  <c r="BG130" i="14"/>
  <c r="BF130" i="14"/>
  <c r="BE130" i="14"/>
  <c r="T130" i="14"/>
  <c r="T129" i="14" s="1"/>
  <c r="T128" i="14" s="1"/>
  <c r="R130" i="14"/>
  <c r="P130" i="14"/>
  <c r="P129" i="14" s="1"/>
  <c r="P128" i="14" s="1"/>
  <c r="J130" i="14"/>
  <c r="R129" i="14"/>
  <c r="R128" i="14" s="1"/>
  <c r="R127" i="14" s="1"/>
  <c r="F124" i="14"/>
  <c r="F123" i="14"/>
  <c r="F121" i="14"/>
  <c r="E119" i="14"/>
  <c r="E117" i="14"/>
  <c r="J103" i="14"/>
  <c r="J101" i="14"/>
  <c r="F92" i="14"/>
  <c r="F91" i="14"/>
  <c r="F89" i="14"/>
  <c r="E87" i="14"/>
  <c r="J39" i="14"/>
  <c r="F39" i="14"/>
  <c r="J38" i="14"/>
  <c r="J37" i="14"/>
  <c r="F37" i="14"/>
  <c r="F35" i="14"/>
  <c r="J31" i="14"/>
  <c r="J24" i="14"/>
  <c r="E24" i="14"/>
  <c r="J124" i="14" s="1"/>
  <c r="J23" i="14"/>
  <c r="J21" i="14"/>
  <c r="E21" i="14"/>
  <c r="J91" i="14" s="1"/>
  <c r="J20" i="14"/>
  <c r="J121" i="14"/>
  <c r="E85" i="14"/>
  <c r="BK138" i="12"/>
  <c r="BI138" i="12"/>
  <c r="BH138" i="12"/>
  <c r="BG138" i="12"/>
  <c r="BE138" i="12"/>
  <c r="T138" i="12"/>
  <c r="R138" i="12"/>
  <c r="P138" i="12"/>
  <c r="J138" i="12"/>
  <c r="BF138" i="12" s="1"/>
  <c r="BK137" i="12"/>
  <c r="BI137" i="12"/>
  <c r="BH137" i="12"/>
  <c r="BG137" i="12"/>
  <c r="BE137" i="12"/>
  <c r="T137" i="12"/>
  <c r="R137" i="12"/>
  <c r="P137" i="12"/>
  <c r="J137" i="12"/>
  <c r="BF137" i="12" s="1"/>
  <c r="BK136" i="12"/>
  <c r="BI136" i="12"/>
  <c r="BH136" i="12"/>
  <c r="BG136" i="12"/>
  <c r="BF136" i="12"/>
  <c r="BE136" i="12"/>
  <c r="T136" i="12"/>
  <c r="R136" i="12"/>
  <c r="P136" i="12"/>
  <c r="J136" i="12"/>
  <c r="BK135" i="12"/>
  <c r="BI135" i="12"/>
  <c r="BH135" i="12"/>
  <c r="BG135" i="12"/>
  <c r="BE135" i="12"/>
  <c r="T135" i="12"/>
  <c r="R135" i="12"/>
  <c r="P135" i="12"/>
  <c r="J135" i="12"/>
  <c r="BF135" i="12" s="1"/>
  <c r="BK134" i="12"/>
  <c r="BI134" i="12"/>
  <c r="BH134" i="12"/>
  <c r="BG134" i="12"/>
  <c r="BF134" i="12"/>
  <c r="BE134" i="12"/>
  <c r="T134" i="12"/>
  <c r="R134" i="12"/>
  <c r="P134" i="12"/>
  <c r="J134" i="12"/>
  <c r="BK133" i="12"/>
  <c r="BI133" i="12"/>
  <c r="BH133" i="12"/>
  <c r="BG133" i="12"/>
  <c r="BE133" i="12"/>
  <c r="T133" i="12"/>
  <c r="R133" i="12"/>
  <c r="P133" i="12"/>
  <c r="J133" i="12"/>
  <c r="BF133" i="12" s="1"/>
  <c r="BK132" i="12"/>
  <c r="BI132" i="12"/>
  <c r="BH132" i="12"/>
  <c r="BG132" i="12"/>
  <c r="BF132" i="12"/>
  <c r="BE132" i="12"/>
  <c r="T132" i="12"/>
  <c r="R132" i="12"/>
  <c r="P132" i="12"/>
  <c r="J132" i="12"/>
  <c r="BK131" i="12"/>
  <c r="BI131" i="12"/>
  <c r="BH131" i="12"/>
  <c r="BG131" i="12"/>
  <c r="BE131" i="12"/>
  <c r="T131" i="12"/>
  <c r="R131" i="12"/>
  <c r="P131" i="12"/>
  <c r="J131" i="12"/>
  <c r="BF131" i="12" s="1"/>
  <c r="BK130" i="12"/>
  <c r="BI130" i="12"/>
  <c r="BH130" i="12"/>
  <c r="BG130" i="12"/>
  <c r="BF130" i="12"/>
  <c r="BE130" i="12"/>
  <c r="T130" i="12"/>
  <c r="R130" i="12"/>
  <c r="P130" i="12"/>
  <c r="J130" i="12"/>
  <c r="BK129" i="12"/>
  <c r="BI129" i="12"/>
  <c r="BH129" i="12"/>
  <c r="BG129" i="12"/>
  <c r="BE129" i="12"/>
  <c r="T129" i="12"/>
  <c r="R129" i="12"/>
  <c r="P129" i="12"/>
  <c r="J129" i="12"/>
  <c r="BF129" i="12" s="1"/>
  <c r="BK128" i="12"/>
  <c r="BI128" i="12"/>
  <c r="BH128" i="12"/>
  <c r="BG128" i="12"/>
  <c r="BE128" i="12"/>
  <c r="T128" i="12"/>
  <c r="R128" i="12"/>
  <c r="P128" i="12"/>
  <c r="J128" i="12"/>
  <c r="BF128" i="12" s="1"/>
  <c r="BK127" i="12"/>
  <c r="BI127" i="12"/>
  <c r="BH127" i="12"/>
  <c r="BG127" i="12"/>
  <c r="BE127" i="12"/>
  <c r="T127" i="12"/>
  <c r="R127" i="12"/>
  <c r="P127" i="12"/>
  <c r="J127" i="12"/>
  <c r="BF127" i="12" s="1"/>
  <c r="BK126" i="12"/>
  <c r="BI126" i="12"/>
  <c r="BH126" i="12"/>
  <c r="BG126" i="12"/>
  <c r="BE126" i="12"/>
  <c r="T126" i="12"/>
  <c r="R126" i="12"/>
  <c r="P126" i="12"/>
  <c r="J126" i="12"/>
  <c r="BF126" i="12" s="1"/>
  <c r="BK125" i="12"/>
  <c r="BI125" i="12"/>
  <c r="F39" i="12" s="1"/>
  <c r="BH125" i="12"/>
  <c r="BG125" i="12"/>
  <c r="BE125" i="12"/>
  <c r="J35" i="12" s="1"/>
  <c r="T125" i="12"/>
  <c r="R125" i="12"/>
  <c r="P125" i="12"/>
  <c r="P123" i="12" s="1"/>
  <c r="P122" i="12" s="1"/>
  <c r="J125" i="12"/>
  <c r="BF125" i="12" s="1"/>
  <c r="BK124" i="12"/>
  <c r="BI124" i="12"/>
  <c r="BH124" i="12"/>
  <c r="BG124" i="12"/>
  <c r="F37" i="12" s="1"/>
  <c r="BF124" i="12"/>
  <c r="BE124" i="12"/>
  <c r="T124" i="12"/>
  <c r="R124" i="12"/>
  <c r="R123" i="12" s="1"/>
  <c r="R122" i="12" s="1"/>
  <c r="P124" i="12"/>
  <c r="J124" i="12"/>
  <c r="BK123" i="12"/>
  <c r="T123" i="12"/>
  <c r="T122" i="12" s="1"/>
  <c r="J123" i="12"/>
  <c r="J97" i="12" s="1"/>
  <c r="BK122" i="12"/>
  <c r="J96" i="12"/>
  <c r="F119" i="12"/>
  <c r="F118" i="12"/>
  <c r="F116" i="12"/>
  <c r="E114" i="12"/>
  <c r="E112" i="12"/>
  <c r="F92" i="12"/>
  <c r="F91" i="12"/>
  <c r="F89" i="12"/>
  <c r="E87" i="12"/>
  <c r="E85" i="12"/>
  <c r="J39" i="12"/>
  <c r="J38" i="12"/>
  <c r="F38" i="12"/>
  <c r="J37" i="12"/>
  <c r="J31" i="12"/>
  <c r="J24" i="12"/>
  <c r="E24" i="12"/>
  <c r="J119" i="12" s="1"/>
  <c r="J23" i="12"/>
  <c r="J21" i="12"/>
  <c r="E21" i="12"/>
  <c r="J91" i="12" s="1"/>
  <c r="J20" i="12"/>
  <c r="J116" i="12"/>
  <c r="BD104" i="1"/>
  <c r="BC104" i="1"/>
  <c r="BB104" i="1"/>
  <c r="BA104" i="1"/>
  <c r="AZ104" i="1"/>
  <c r="AY104" i="1"/>
  <c r="AX104" i="1"/>
  <c r="AW104" i="1"/>
  <c r="AV104" i="1"/>
  <c r="AU104" i="1"/>
  <c r="J202" i="11"/>
  <c r="BK201" i="11"/>
  <c r="BI201" i="11"/>
  <c r="BH201" i="11"/>
  <c r="BG201" i="11"/>
  <c r="BE201" i="11"/>
  <c r="T201" i="11"/>
  <c r="T200" i="11" s="1"/>
  <c r="T199" i="11" s="1"/>
  <c r="R201" i="11"/>
  <c r="P201" i="11"/>
  <c r="J201" i="11"/>
  <c r="BF201" i="11" s="1"/>
  <c r="BK200" i="11"/>
  <c r="BK199" i="11" s="1"/>
  <c r="J199" i="11" s="1"/>
  <c r="J110" i="11" s="1"/>
  <c r="R200" i="11"/>
  <c r="P200" i="11"/>
  <c r="J200" i="11"/>
  <c r="R199" i="11"/>
  <c r="P199" i="11"/>
  <c r="BK198" i="11"/>
  <c r="BI198" i="11"/>
  <c r="BH198" i="11"/>
  <c r="BG198" i="11"/>
  <c r="BE198" i="11"/>
  <c r="T198" i="11"/>
  <c r="R198" i="11"/>
  <c r="P198" i="11"/>
  <c r="J198" i="11"/>
  <c r="BF198" i="11" s="1"/>
  <c r="BK197" i="11"/>
  <c r="BI197" i="11"/>
  <c r="BH197" i="11"/>
  <c r="BG197" i="11"/>
  <c r="BF197" i="11"/>
  <c r="BE197" i="11"/>
  <c r="T197" i="11"/>
  <c r="R197" i="11"/>
  <c r="P197" i="11"/>
  <c r="J197" i="11"/>
  <c r="BK196" i="11"/>
  <c r="BI196" i="11"/>
  <c r="BH196" i="11"/>
  <c r="BG196" i="11"/>
  <c r="BE196" i="11"/>
  <c r="T196" i="11"/>
  <c r="T194" i="11" s="1"/>
  <c r="R196" i="11"/>
  <c r="P196" i="11"/>
  <c r="J196" i="11"/>
  <c r="BF196" i="11" s="1"/>
  <c r="BK195" i="11"/>
  <c r="BK194" i="11" s="1"/>
  <c r="J194" i="11" s="1"/>
  <c r="J109" i="11" s="1"/>
  <c r="BI195" i="11"/>
  <c r="BH195" i="11"/>
  <c r="BG195" i="11"/>
  <c r="BF195" i="11"/>
  <c r="BE195" i="11"/>
  <c r="T195" i="11"/>
  <c r="R195" i="11"/>
  <c r="P195" i="11"/>
  <c r="P194" i="11" s="1"/>
  <c r="J195" i="11"/>
  <c r="R194" i="11"/>
  <c r="BK193" i="11"/>
  <c r="BI193" i="11"/>
  <c r="BH193" i="11"/>
  <c r="BG193" i="11"/>
  <c r="BE193" i="11"/>
  <c r="T193" i="11"/>
  <c r="R193" i="11"/>
  <c r="P193" i="11"/>
  <c r="J193" i="11"/>
  <c r="BF193" i="11" s="1"/>
  <c r="BK192" i="11"/>
  <c r="BI192" i="11"/>
  <c r="BH192" i="11"/>
  <c r="BG192" i="11"/>
  <c r="BE192" i="11"/>
  <c r="T192" i="11"/>
  <c r="T190" i="11" s="1"/>
  <c r="R192" i="11"/>
  <c r="R190" i="11" s="1"/>
  <c r="P192" i="11"/>
  <c r="J192" i="11"/>
  <c r="BF192" i="11" s="1"/>
  <c r="BK191" i="11"/>
  <c r="BK190" i="11" s="1"/>
  <c r="J190" i="11" s="1"/>
  <c r="J108" i="11" s="1"/>
  <c r="BI191" i="11"/>
  <c r="BH191" i="11"/>
  <c r="BG191" i="11"/>
  <c r="BE191" i="11"/>
  <c r="T191" i="11"/>
  <c r="R191" i="11"/>
  <c r="P191" i="11"/>
  <c r="J191" i="11"/>
  <c r="BF191" i="11" s="1"/>
  <c r="P190" i="11"/>
  <c r="BK189" i="11"/>
  <c r="BI189" i="11"/>
  <c r="BH189" i="11"/>
  <c r="BG189" i="11"/>
  <c r="BE189" i="11"/>
  <c r="T189" i="11"/>
  <c r="R189" i="11"/>
  <c r="P189" i="11"/>
  <c r="J189" i="11"/>
  <c r="BF189" i="11" s="1"/>
  <c r="BK188" i="11"/>
  <c r="BI188" i="11"/>
  <c r="BH188" i="11"/>
  <c r="BG188" i="11"/>
  <c r="BF188" i="11"/>
  <c r="BE188" i="11"/>
  <c r="T188" i="11"/>
  <c r="R188" i="11"/>
  <c r="R186" i="11" s="1"/>
  <c r="P188" i="11"/>
  <c r="P186" i="11" s="1"/>
  <c r="J188" i="11"/>
  <c r="BK187" i="11"/>
  <c r="BI187" i="11"/>
  <c r="BH187" i="11"/>
  <c r="BG187" i="11"/>
  <c r="BE187" i="11"/>
  <c r="T187" i="11"/>
  <c r="T186" i="11" s="1"/>
  <c r="R187" i="11"/>
  <c r="P187" i="11"/>
  <c r="J187" i="11"/>
  <c r="BF187" i="11" s="1"/>
  <c r="BK186" i="11"/>
  <c r="J186" i="11"/>
  <c r="BK185" i="11"/>
  <c r="BI185" i="11"/>
  <c r="BH185" i="11"/>
  <c r="BG185" i="11"/>
  <c r="BE185" i="11"/>
  <c r="T185" i="11"/>
  <c r="R185" i="11"/>
  <c r="P185" i="11"/>
  <c r="J185" i="11"/>
  <c r="BF185" i="11" s="1"/>
  <c r="BK184" i="11"/>
  <c r="BI184" i="11"/>
  <c r="BH184" i="11"/>
  <c r="BG184" i="11"/>
  <c r="BE184" i="11"/>
  <c r="T184" i="11"/>
  <c r="R184" i="11"/>
  <c r="P184" i="11"/>
  <c r="P182" i="11" s="1"/>
  <c r="J184" i="11"/>
  <c r="BF184" i="11" s="1"/>
  <c r="BK183" i="11"/>
  <c r="BI183" i="11"/>
  <c r="BH183" i="11"/>
  <c r="BG183" i="11"/>
  <c r="BE183" i="11"/>
  <c r="T183" i="11"/>
  <c r="R183" i="11"/>
  <c r="R182" i="11" s="1"/>
  <c r="P183" i="11"/>
  <c r="J183" i="11"/>
  <c r="BF183" i="11" s="1"/>
  <c r="BK182" i="11"/>
  <c r="J182" i="11" s="1"/>
  <c r="J106" i="11" s="1"/>
  <c r="T182" i="11"/>
  <c r="BK181" i="11"/>
  <c r="BI181" i="11"/>
  <c r="BH181" i="11"/>
  <c r="BG181" i="11"/>
  <c r="BF181" i="11"/>
  <c r="BE181" i="11"/>
  <c r="T181" i="11"/>
  <c r="R181" i="11"/>
  <c r="P181" i="11"/>
  <c r="J181" i="11"/>
  <c r="BK180" i="11"/>
  <c r="BI180" i="11"/>
  <c r="BH180" i="11"/>
  <c r="BG180" i="11"/>
  <c r="BE180" i="11"/>
  <c r="T180" i="11"/>
  <c r="R180" i="11"/>
  <c r="P180" i="11"/>
  <c r="J180" i="11"/>
  <c r="BF180" i="11" s="1"/>
  <c r="BK179" i="11"/>
  <c r="BI179" i="11"/>
  <c r="BH179" i="11"/>
  <c r="BG179" i="11"/>
  <c r="BF179" i="11"/>
  <c r="BE179" i="11"/>
  <c r="T179" i="11"/>
  <c r="R179" i="11"/>
  <c r="P179" i="11"/>
  <c r="J179" i="11"/>
  <c r="BK178" i="11"/>
  <c r="BI178" i="11"/>
  <c r="BH178" i="11"/>
  <c r="BG178" i="11"/>
  <c r="BE178" i="11"/>
  <c r="T178" i="11"/>
  <c r="R178" i="11"/>
  <c r="P178" i="11"/>
  <c r="J178" i="11"/>
  <c r="BF178" i="11" s="1"/>
  <c r="BK177" i="11"/>
  <c r="BI177" i="11"/>
  <c r="BH177" i="11"/>
  <c r="BG177" i="11"/>
  <c r="BF177" i="11"/>
  <c r="BE177" i="11"/>
  <c r="T177" i="11"/>
  <c r="R177" i="11"/>
  <c r="P177" i="11"/>
  <c r="J177" i="11"/>
  <c r="BK176" i="11"/>
  <c r="BI176" i="11"/>
  <c r="BH176" i="11"/>
  <c r="BG176" i="11"/>
  <c r="BE176" i="11"/>
  <c r="T176" i="11"/>
  <c r="R176" i="11"/>
  <c r="P176" i="11"/>
  <c r="J176" i="11"/>
  <c r="BF176" i="11" s="1"/>
  <c r="BK175" i="11"/>
  <c r="BI175" i="11"/>
  <c r="BH175" i="11"/>
  <c r="BG175" i="11"/>
  <c r="BF175" i="11"/>
  <c r="BE175" i="11"/>
  <c r="T175" i="11"/>
  <c r="R175" i="11"/>
  <c r="R173" i="11" s="1"/>
  <c r="P175" i="11"/>
  <c r="P173" i="11" s="1"/>
  <c r="J175" i="11"/>
  <c r="BK174" i="11"/>
  <c r="BI174" i="11"/>
  <c r="BH174" i="11"/>
  <c r="BG174" i="11"/>
  <c r="BE174" i="11"/>
  <c r="T174" i="11"/>
  <c r="T173" i="11" s="1"/>
  <c r="R174" i="11"/>
  <c r="P174" i="11"/>
  <c r="J174" i="11"/>
  <c r="BF174" i="11" s="1"/>
  <c r="BK173" i="11"/>
  <c r="J173" i="11" s="1"/>
  <c r="J105" i="11" s="1"/>
  <c r="BK172" i="11"/>
  <c r="BI172" i="11"/>
  <c r="BH172" i="11"/>
  <c r="BG172" i="11"/>
  <c r="BE172" i="11"/>
  <c r="T172" i="11"/>
  <c r="R172" i="11"/>
  <c r="P172" i="11"/>
  <c r="J172" i="11"/>
  <c r="BF172" i="11" s="1"/>
  <c r="BK171" i="11"/>
  <c r="BI171" i="11"/>
  <c r="BH171" i="11"/>
  <c r="BG171" i="11"/>
  <c r="BE171" i="11"/>
  <c r="T171" i="11"/>
  <c r="R171" i="11"/>
  <c r="P171" i="11"/>
  <c r="P169" i="11" s="1"/>
  <c r="J171" i="11"/>
  <c r="BF171" i="11" s="1"/>
  <c r="BK170" i="11"/>
  <c r="BI170" i="11"/>
  <c r="BH170" i="11"/>
  <c r="BG170" i="11"/>
  <c r="BE170" i="11"/>
  <c r="T170" i="11"/>
  <c r="R170" i="11"/>
  <c r="R169" i="11" s="1"/>
  <c r="P170" i="11"/>
  <c r="J170" i="11"/>
  <c r="BF170" i="11" s="1"/>
  <c r="BK169" i="11"/>
  <c r="T169" i="11"/>
  <c r="J169" i="11"/>
  <c r="BK168" i="11"/>
  <c r="BI168" i="11"/>
  <c r="BH168" i="11"/>
  <c r="BG168" i="11"/>
  <c r="BF168" i="11"/>
  <c r="BE168" i="11"/>
  <c r="T168" i="11"/>
  <c r="R168" i="11"/>
  <c r="P168" i="11"/>
  <c r="J168" i="11"/>
  <c r="BK167" i="11"/>
  <c r="BI167" i="11"/>
  <c r="BH167" i="11"/>
  <c r="BG167" i="11"/>
  <c r="BE167" i="11"/>
  <c r="T167" i="11"/>
  <c r="R167" i="11"/>
  <c r="P167" i="11"/>
  <c r="J167" i="11"/>
  <c r="BF167" i="11" s="1"/>
  <c r="BK166" i="11"/>
  <c r="BI166" i="11"/>
  <c r="BH166" i="11"/>
  <c r="BG166" i="11"/>
  <c r="BF166" i="11"/>
  <c r="BE166" i="11"/>
  <c r="T166" i="11"/>
  <c r="R166" i="11"/>
  <c r="R164" i="11" s="1"/>
  <c r="R163" i="11" s="1"/>
  <c r="P166" i="11"/>
  <c r="P164" i="11" s="1"/>
  <c r="P163" i="11" s="1"/>
  <c r="J166" i="11"/>
  <c r="BK165" i="11"/>
  <c r="BI165" i="11"/>
  <c r="BH165" i="11"/>
  <c r="BG165" i="11"/>
  <c r="BE165" i="11"/>
  <c r="T165" i="11"/>
  <c r="T164" i="11" s="1"/>
  <c r="T163" i="11" s="1"/>
  <c r="R165" i="11"/>
  <c r="P165" i="11"/>
  <c r="J165" i="11"/>
  <c r="BF165" i="11" s="1"/>
  <c r="BK164" i="11"/>
  <c r="BK163" i="11" s="1"/>
  <c r="J163" i="11" s="1"/>
  <c r="J102" i="11" s="1"/>
  <c r="J164" i="11"/>
  <c r="BK162" i="11"/>
  <c r="BI162" i="11"/>
  <c r="BH162" i="11"/>
  <c r="BG162" i="11"/>
  <c r="BE162" i="11"/>
  <c r="T162" i="11"/>
  <c r="T161" i="11" s="1"/>
  <c r="R162" i="11"/>
  <c r="P162" i="11"/>
  <c r="J162" i="11"/>
  <c r="BF162" i="11" s="1"/>
  <c r="BK161" i="11"/>
  <c r="R161" i="11"/>
  <c r="P161" i="11"/>
  <c r="J161" i="11"/>
  <c r="J101" i="11" s="1"/>
  <c r="BK160" i="11"/>
  <c r="BI160" i="11"/>
  <c r="BH160" i="11"/>
  <c r="BG160" i="11"/>
  <c r="BE160" i="11"/>
  <c r="T160" i="11"/>
  <c r="R160" i="11"/>
  <c r="P160" i="11"/>
  <c r="J160" i="11"/>
  <c r="BF160" i="11" s="1"/>
  <c r="BK159" i="11"/>
  <c r="BI159" i="11"/>
  <c r="BH159" i="11"/>
  <c r="BG159" i="11"/>
  <c r="BE159" i="11"/>
  <c r="T159" i="11"/>
  <c r="R159" i="11"/>
  <c r="P159" i="11"/>
  <c r="J159" i="11"/>
  <c r="BF159" i="11" s="1"/>
  <c r="BK158" i="11"/>
  <c r="BI158" i="11"/>
  <c r="BH158" i="11"/>
  <c r="BG158" i="11"/>
  <c r="BE158" i="11"/>
  <c r="T158" i="11"/>
  <c r="R158" i="11"/>
  <c r="P158" i="11"/>
  <c r="J158" i="11"/>
  <c r="BF158" i="11" s="1"/>
  <c r="BK157" i="11"/>
  <c r="BI157" i="11"/>
  <c r="BH157" i="11"/>
  <c r="BG157" i="11"/>
  <c r="BE157" i="11"/>
  <c r="T157" i="11"/>
  <c r="R157" i="11"/>
  <c r="P157" i="11"/>
  <c r="J157" i="11"/>
  <c r="BF157" i="11" s="1"/>
  <c r="BK156" i="11"/>
  <c r="BI156" i="11"/>
  <c r="BH156" i="11"/>
  <c r="BG156" i="11"/>
  <c r="BE156" i="11"/>
  <c r="T156" i="11"/>
  <c r="R156" i="11"/>
  <c r="P156" i="11"/>
  <c r="J156" i="11"/>
  <c r="BF156" i="11" s="1"/>
  <c r="BK155" i="11"/>
  <c r="BI155" i="11"/>
  <c r="BH155" i="11"/>
  <c r="BG155" i="11"/>
  <c r="BE155" i="11"/>
  <c r="T155" i="11"/>
  <c r="R155" i="11"/>
  <c r="P155" i="11"/>
  <c r="J155" i="11"/>
  <c r="BF155" i="11" s="1"/>
  <c r="BK154" i="11"/>
  <c r="BI154" i="11"/>
  <c r="BH154" i="11"/>
  <c r="BG154" i="11"/>
  <c r="BE154" i="11"/>
  <c r="T154" i="11"/>
  <c r="R154" i="11"/>
  <c r="P154" i="11"/>
  <c r="J154" i="11"/>
  <c r="BF154" i="11" s="1"/>
  <c r="BK153" i="11"/>
  <c r="BI153" i="11"/>
  <c r="BH153" i="11"/>
  <c r="BG153" i="11"/>
  <c r="BE153" i="11"/>
  <c r="T153" i="11"/>
  <c r="R153" i="11"/>
  <c r="P153" i="11"/>
  <c r="J153" i="11"/>
  <c r="BF153" i="11" s="1"/>
  <c r="BK152" i="11"/>
  <c r="BI152" i="11"/>
  <c r="BH152" i="11"/>
  <c r="BG152" i="11"/>
  <c r="BF152" i="11"/>
  <c r="BE152" i="11"/>
  <c r="T152" i="11"/>
  <c r="R152" i="11"/>
  <c r="P152" i="11"/>
  <c r="J152" i="11"/>
  <c r="BK151" i="11"/>
  <c r="BI151" i="11"/>
  <c r="BH151" i="11"/>
  <c r="BG151" i="11"/>
  <c r="BE151" i="11"/>
  <c r="T151" i="11"/>
  <c r="R151" i="11"/>
  <c r="P151" i="11"/>
  <c r="J151" i="11"/>
  <c r="BF151" i="11" s="1"/>
  <c r="BK150" i="11"/>
  <c r="BI150" i="11"/>
  <c r="BH150" i="11"/>
  <c r="BG150" i="11"/>
  <c r="BF150" i="11"/>
  <c r="BE150" i="11"/>
  <c r="T150" i="11"/>
  <c r="R150" i="11"/>
  <c r="R148" i="11" s="1"/>
  <c r="P150" i="11"/>
  <c r="J150" i="11"/>
  <c r="BK149" i="11"/>
  <c r="BK148" i="11" s="1"/>
  <c r="BI149" i="11"/>
  <c r="BH149" i="11"/>
  <c r="BG149" i="11"/>
  <c r="BE149" i="11"/>
  <c r="T149" i="11"/>
  <c r="T148" i="11" s="1"/>
  <c r="R149" i="11"/>
  <c r="P149" i="11"/>
  <c r="J149" i="11"/>
  <c r="BF149" i="11" s="1"/>
  <c r="P148" i="11"/>
  <c r="BK147" i="11"/>
  <c r="BI147" i="11"/>
  <c r="BH147" i="11"/>
  <c r="BG147" i="11"/>
  <c r="BE147" i="11"/>
  <c r="T147" i="11"/>
  <c r="R147" i="11"/>
  <c r="P147" i="11"/>
  <c r="J147" i="11"/>
  <c r="BF147" i="11" s="1"/>
  <c r="BK146" i="11"/>
  <c r="BI146" i="11"/>
  <c r="BH146" i="11"/>
  <c r="BG146" i="11"/>
  <c r="BF146" i="11"/>
  <c r="BE146" i="11"/>
  <c r="T146" i="11"/>
  <c r="R146" i="11"/>
  <c r="P146" i="11"/>
  <c r="J146" i="11"/>
  <c r="BK145" i="11"/>
  <c r="BI145" i="11"/>
  <c r="BH145" i="11"/>
  <c r="BG145" i="11"/>
  <c r="BE145" i="11"/>
  <c r="T145" i="11"/>
  <c r="R145" i="11"/>
  <c r="P145" i="11"/>
  <c r="J145" i="11"/>
  <c r="BF145" i="11" s="1"/>
  <c r="BK144" i="11"/>
  <c r="BI144" i="11"/>
  <c r="BH144" i="11"/>
  <c r="BG144" i="11"/>
  <c r="BF144" i="11"/>
  <c r="BE144" i="11"/>
  <c r="T144" i="11"/>
  <c r="R144" i="11"/>
  <c r="P144" i="11"/>
  <c r="J144" i="11"/>
  <c r="BK143" i="11"/>
  <c r="BI143" i="11"/>
  <c r="BH143" i="11"/>
  <c r="BG143" i="11"/>
  <c r="BE143" i="11"/>
  <c r="T143" i="11"/>
  <c r="R143" i="11"/>
  <c r="P143" i="11"/>
  <c r="J143" i="11"/>
  <c r="BF143" i="11" s="1"/>
  <c r="BK142" i="11"/>
  <c r="BI142" i="11"/>
  <c r="BH142" i="11"/>
  <c r="BG142" i="11"/>
  <c r="BF142" i="11"/>
  <c r="BE142" i="11"/>
  <c r="T142" i="11"/>
  <c r="R142" i="11"/>
  <c r="P142" i="11"/>
  <c r="P140" i="11" s="1"/>
  <c r="J142" i="11"/>
  <c r="BK141" i="11"/>
  <c r="BI141" i="11"/>
  <c r="F39" i="11" s="1"/>
  <c r="BH141" i="11"/>
  <c r="BG141" i="11"/>
  <c r="BE141" i="11"/>
  <c r="J35" i="11" s="1"/>
  <c r="T141" i="11"/>
  <c r="T140" i="11" s="1"/>
  <c r="R141" i="11"/>
  <c r="R140" i="11" s="1"/>
  <c r="P141" i="11"/>
  <c r="J141" i="11"/>
  <c r="BF141" i="11" s="1"/>
  <c r="BK140" i="11"/>
  <c r="J140" i="11" s="1"/>
  <c r="J99" i="11" s="1"/>
  <c r="BK139" i="11"/>
  <c r="BI139" i="11"/>
  <c r="BH139" i="11"/>
  <c r="BG139" i="11"/>
  <c r="F37" i="11" s="1"/>
  <c r="BF139" i="11"/>
  <c r="BE139" i="11"/>
  <c r="T139" i="11"/>
  <c r="R139" i="11"/>
  <c r="R138" i="11" s="1"/>
  <c r="P139" i="11"/>
  <c r="P138" i="11" s="1"/>
  <c r="P137" i="11" s="1"/>
  <c r="P136" i="11" s="1"/>
  <c r="J139" i="11"/>
  <c r="BK138" i="11"/>
  <c r="T138" i="11"/>
  <c r="J138" i="11"/>
  <c r="J98" i="11" s="1"/>
  <c r="F133" i="11"/>
  <c r="F132" i="11"/>
  <c r="F130" i="11"/>
  <c r="E128" i="11"/>
  <c r="J112" i="11"/>
  <c r="J111" i="11"/>
  <c r="J107" i="11"/>
  <c r="J104" i="11"/>
  <c r="J103" i="11"/>
  <c r="F92" i="11"/>
  <c r="F91" i="11"/>
  <c r="F89" i="11"/>
  <c r="E87" i="11"/>
  <c r="E85" i="11"/>
  <c r="J39" i="11"/>
  <c r="J38" i="11"/>
  <c r="F38" i="11"/>
  <c r="J37" i="11"/>
  <c r="J31" i="11"/>
  <c r="J24" i="11"/>
  <c r="E24" i="11"/>
  <c r="J133" i="11" s="1"/>
  <c r="J23" i="11"/>
  <c r="J21" i="11"/>
  <c r="E21" i="11"/>
  <c r="J91" i="11" s="1"/>
  <c r="J20" i="11"/>
  <c r="J89" i="11"/>
  <c r="E126" i="11"/>
  <c r="J92" i="14" l="1"/>
  <c r="J124" i="17"/>
  <c r="J92" i="16"/>
  <c r="J118" i="12"/>
  <c r="J92" i="12"/>
  <c r="J114" i="15"/>
  <c r="J92" i="17"/>
  <c r="AT101" i="1"/>
  <c r="P129" i="17"/>
  <c r="P128" i="17" s="1"/>
  <c r="J36" i="17"/>
  <c r="J131" i="17"/>
  <c r="J99" i="17" s="1"/>
  <c r="BK129" i="17"/>
  <c r="T129" i="17"/>
  <c r="T128" i="17" s="1"/>
  <c r="F36" i="17"/>
  <c r="J89" i="17"/>
  <c r="F35" i="17"/>
  <c r="AT100" i="1"/>
  <c r="J36" i="16"/>
  <c r="F36" i="16"/>
  <c r="J124" i="16"/>
  <c r="J97" i="16" s="1"/>
  <c r="BK123" i="16"/>
  <c r="J123" i="16" s="1"/>
  <c r="J96" i="16" s="1"/>
  <c r="J89" i="16"/>
  <c r="F35" i="16"/>
  <c r="J91" i="16"/>
  <c r="J36" i="15"/>
  <c r="F36" i="15"/>
  <c r="J41" i="15"/>
  <c r="J91" i="15"/>
  <c r="E110" i="15"/>
  <c r="AT104" i="1"/>
  <c r="J132" i="14"/>
  <c r="J100" i="14" s="1"/>
  <c r="BK131" i="14"/>
  <c r="J131" i="14" s="1"/>
  <c r="J99" i="14" s="1"/>
  <c r="P127" i="14"/>
  <c r="J36" i="14"/>
  <c r="J129" i="14"/>
  <c r="J98" i="14" s="1"/>
  <c r="BK128" i="14"/>
  <c r="T131" i="14"/>
  <c r="T127" i="14" s="1"/>
  <c r="J123" i="14"/>
  <c r="F36" i="14"/>
  <c r="J89" i="14"/>
  <c r="J103" i="12"/>
  <c r="J30" i="12"/>
  <c r="F35" i="12"/>
  <c r="J89" i="12"/>
  <c r="J92" i="11"/>
  <c r="J132" i="11"/>
  <c r="T137" i="11"/>
  <c r="T136" i="11" s="1"/>
  <c r="R137" i="11"/>
  <c r="R136" i="11" s="1"/>
  <c r="J148" i="11"/>
  <c r="J100" i="11" s="1"/>
  <c r="BK137" i="11"/>
  <c r="J36" i="11"/>
  <c r="F36" i="11"/>
  <c r="F35" i="11"/>
  <c r="J130" i="11"/>
  <c r="BK128" i="17" l="1"/>
  <c r="J128" i="17" s="1"/>
  <c r="J96" i="17" s="1"/>
  <c r="J129" i="17"/>
  <c r="J97" i="17" s="1"/>
  <c r="J30" i="16"/>
  <c r="J104" i="16"/>
  <c r="J128" i="14"/>
  <c r="J97" i="14" s="1"/>
  <c r="BK127" i="14"/>
  <c r="J127" i="14" s="1"/>
  <c r="J96" i="14" s="1"/>
  <c r="J32" i="12"/>
  <c r="BK136" i="11"/>
  <c r="J136" i="11" s="1"/>
  <c r="J96" i="11" s="1"/>
  <c r="J137" i="11"/>
  <c r="J97" i="11" s="1"/>
  <c r="J41" i="12" l="1"/>
  <c r="AN104" i="1" s="1"/>
  <c r="AG104" i="1"/>
  <c r="J30" i="17"/>
  <c r="J109" i="17"/>
  <c r="J32" i="16"/>
  <c r="J41" i="16" s="1"/>
  <c r="J108" i="14"/>
  <c r="J30" i="14"/>
  <c r="J32" i="14" s="1"/>
  <c r="J41" i="14" s="1"/>
  <c r="J30" i="11"/>
  <c r="J32" i="11" s="1"/>
  <c r="J41" i="11" s="1"/>
  <c r="J117" i="11"/>
  <c r="J32" i="17" l="1"/>
  <c r="J41" i="17" s="1"/>
  <c r="J126" i="10" l="1"/>
  <c r="J37" i="10"/>
  <c r="J36" i="10"/>
  <c r="AY109" i="1"/>
  <c r="J35" i="10"/>
  <c r="AX109" i="1"/>
  <c r="J99" i="10"/>
  <c r="BI125" i="10"/>
  <c r="BH125" i="10"/>
  <c r="BG125" i="10"/>
  <c r="BE125" i="10"/>
  <c r="J33" i="10" s="1"/>
  <c r="AV109" i="1" s="1"/>
  <c r="T125" i="10"/>
  <c r="R125" i="10"/>
  <c r="P125" i="10"/>
  <c r="BK125" i="10"/>
  <c r="J125" i="10"/>
  <c r="BF125" i="10" s="1"/>
  <c r="BI124" i="10"/>
  <c r="BH124" i="10"/>
  <c r="F36" i="10" s="1"/>
  <c r="BG124" i="10"/>
  <c r="BE124" i="10"/>
  <c r="T124" i="10"/>
  <c r="R124" i="10"/>
  <c r="P124" i="10"/>
  <c r="BK124" i="10"/>
  <c r="J124" i="10"/>
  <c r="BF124" i="10"/>
  <c r="BI123" i="10"/>
  <c r="BH123" i="10"/>
  <c r="BG123" i="10"/>
  <c r="BE123" i="10"/>
  <c r="T123" i="10"/>
  <c r="R123" i="10"/>
  <c r="P123" i="10"/>
  <c r="BK123" i="10"/>
  <c r="J123" i="10"/>
  <c r="BF123" i="10" s="1"/>
  <c r="BI122" i="10"/>
  <c r="BH122" i="10"/>
  <c r="BC109" i="1"/>
  <c r="BG122" i="10"/>
  <c r="BE122" i="10"/>
  <c r="T122" i="10"/>
  <c r="R122" i="10"/>
  <c r="R121" i="10" s="1"/>
  <c r="R120" i="10" s="1"/>
  <c r="R119" i="10" s="1"/>
  <c r="P122" i="10"/>
  <c r="BK122" i="10"/>
  <c r="J122" i="10"/>
  <c r="BF122" i="10"/>
  <c r="F113" i="10"/>
  <c r="E111" i="10"/>
  <c r="F89" i="10"/>
  <c r="E87" i="10"/>
  <c r="J24" i="10"/>
  <c r="E24" i="10"/>
  <c r="J116" i="10" s="1"/>
  <c r="J23" i="10"/>
  <c r="J21" i="10"/>
  <c r="E21" i="10"/>
  <c r="J91" i="10" s="1"/>
  <c r="J20" i="10"/>
  <c r="J18" i="10"/>
  <c r="E18" i="10"/>
  <c r="F92" i="10" s="1"/>
  <c r="J17" i="10"/>
  <c r="J15" i="10"/>
  <c r="E15" i="10"/>
  <c r="J14" i="10"/>
  <c r="J12" i="10"/>
  <c r="E7" i="10"/>
  <c r="J195" i="9"/>
  <c r="J37" i="9"/>
  <c r="J36" i="9"/>
  <c r="AY107" i="1" s="1"/>
  <c r="J35" i="9"/>
  <c r="AX107" i="1"/>
  <c r="J106" i="9"/>
  <c r="BI194" i="9"/>
  <c r="BH194" i="9"/>
  <c r="BG194" i="9"/>
  <c r="BE194" i="9"/>
  <c r="T194" i="9"/>
  <c r="R194" i="9"/>
  <c r="P194" i="9"/>
  <c r="BK194" i="9"/>
  <c r="BK192" i="9" s="1"/>
  <c r="J192" i="9" s="1"/>
  <c r="J105" i="9" s="1"/>
  <c r="J194" i="9"/>
  <c r="BF194" i="9"/>
  <c r="BI193" i="9"/>
  <c r="BH193" i="9"/>
  <c r="BG193" i="9"/>
  <c r="BE193" i="9"/>
  <c r="T193" i="9"/>
  <c r="T192" i="9"/>
  <c r="R193" i="9"/>
  <c r="R192" i="9"/>
  <c r="P193" i="9"/>
  <c r="P192" i="9"/>
  <c r="P133" i="9" s="1"/>
  <c r="BK193" i="9"/>
  <c r="J193" i="9"/>
  <c r="BF193" i="9" s="1"/>
  <c r="BI191" i="9"/>
  <c r="BH191" i="9"/>
  <c r="BG191" i="9"/>
  <c r="BE191" i="9"/>
  <c r="T191" i="9"/>
  <c r="T189" i="9" s="1"/>
  <c r="R191" i="9"/>
  <c r="R189" i="9" s="1"/>
  <c r="P191" i="9"/>
  <c r="BK191" i="9"/>
  <c r="J191" i="9"/>
  <c r="BF191" i="9"/>
  <c r="BI190" i="9"/>
  <c r="BH190" i="9"/>
  <c r="BG190" i="9"/>
  <c r="BE190" i="9"/>
  <c r="T190" i="9"/>
  <c r="R190" i="9"/>
  <c r="P190" i="9"/>
  <c r="P189" i="9"/>
  <c r="BK190" i="9"/>
  <c r="BK189" i="9"/>
  <c r="J189" i="9" s="1"/>
  <c r="J104" i="9" s="1"/>
  <c r="J190" i="9"/>
  <c r="BF190" i="9"/>
  <c r="BI188" i="9"/>
  <c r="BH188" i="9"/>
  <c r="BG188" i="9"/>
  <c r="BE188" i="9"/>
  <c r="T188" i="9"/>
  <c r="R188" i="9"/>
  <c r="P188" i="9"/>
  <c r="BK188" i="9"/>
  <c r="J188" i="9"/>
  <c r="BF188" i="9"/>
  <c r="BI187" i="9"/>
  <c r="BH187" i="9"/>
  <c r="BG187" i="9"/>
  <c r="BE187" i="9"/>
  <c r="T187" i="9"/>
  <c r="R187" i="9"/>
  <c r="P187" i="9"/>
  <c r="BK187" i="9"/>
  <c r="J187" i="9"/>
  <c r="BF187" i="9"/>
  <c r="BI186" i="9"/>
  <c r="BH186" i="9"/>
  <c r="BG186" i="9"/>
  <c r="BE186" i="9"/>
  <c r="T186" i="9"/>
  <c r="R186" i="9"/>
  <c r="P186" i="9"/>
  <c r="BK186" i="9"/>
  <c r="J186" i="9"/>
  <c r="BF186" i="9"/>
  <c r="BI185" i="9"/>
  <c r="BH185" i="9"/>
  <c r="BG185" i="9"/>
  <c r="BE185" i="9"/>
  <c r="T185" i="9"/>
  <c r="R185" i="9"/>
  <c r="P185" i="9"/>
  <c r="BK185" i="9"/>
  <c r="J185" i="9"/>
  <c r="BF185" i="9"/>
  <c r="BI184" i="9"/>
  <c r="BH184" i="9"/>
  <c r="BG184" i="9"/>
  <c r="BE184" i="9"/>
  <c r="T184" i="9"/>
  <c r="R184" i="9"/>
  <c r="P184" i="9"/>
  <c r="BK184" i="9"/>
  <c r="J184" i="9"/>
  <c r="BF184" i="9"/>
  <c r="BI183" i="9"/>
  <c r="BH183" i="9"/>
  <c r="BG183" i="9"/>
  <c r="BE183" i="9"/>
  <c r="T183" i="9"/>
  <c r="R183" i="9"/>
  <c r="P183" i="9"/>
  <c r="BK183" i="9"/>
  <c r="J183" i="9"/>
  <c r="BF183" i="9"/>
  <c r="BI182" i="9"/>
  <c r="BH182" i="9"/>
  <c r="BG182" i="9"/>
  <c r="BE182" i="9"/>
  <c r="T182" i="9"/>
  <c r="R182" i="9"/>
  <c r="P182" i="9"/>
  <c r="BK182" i="9"/>
  <c r="J182" i="9"/>
  <c r="BF182" i="9"/>
  <c r="BI181" i="9"/>
  <c r="BH181" i="9"/>
  <c r="BG181" i="9"/>
  <c r="BE181" i="9"/>
  <c r="T181" i="9"/>
  <c r="R181" i="9"/>
  <c r="R178" i="9" s="1"/>
  <c r="P181" i="9"/>
  <c r="BK181" i="9"/>
  <c r="J181" i="9"/>
  <c r="BF181" i="9"/>
  <c r="BI180" i="9"/>
  <c r="BH180" i="9"/>
  <c r="BG180" i="9"/>
  <c r="BE180" i="9"/>
  <c r="T180" i="9"/>
  <c r="R180" i="9"/>
  <c r="P180" i="9"/>
  <c r="BK180" i="9"/>
  <c r="BK178" i="9" s="1"/>
  <c r="J180" i="9"/>
  <c r="BF180" i="9"/>
  <c r="BI179" i="9"/>
  <c r="BH179" i="9"/>
  <c r="BG179" i="9"/>
  <c r="BE179" i="9"/>
  <c r="T179" i="9"/>
  <c r="T178" i="9"/>
  <c r="R179" i="9"/>
  <c r="P179" i="9"/>
  <c r="P178" i="9" s="1"/>
  <c r="BK179" i="9"/>
  <c r="J178" i="9"/>
  <c r="J103" i="9" s="1"/>
  <c r="J179" i="9"/>
  <c r="BF179" i="9" s="1"/>
  <c r="BI177" i="9"/>
  <c r="BH177" i="9"/>
  <c r="BG177" i="9"/>
  <c r="BE177" i="9"/>
  <c r="T177" i="9"/>
  <c r="R177" i="9"/>
  <c r="P177" i="9"/>
  <c r="BK177" i="9"/>
  <c r="J177" i="9"/>
  <c r="BF177" i="9"/>
  <c r="BI176" i="9"/>
  <c r="BH176" i="9"/>
  <c r="BG176" i="9"/>
  <c r="BE176" i="9"/>
  <c r="T176" i="9"/>
  <c r="R176" i="9"/>
  <c r="P176" i="9"/>
  <c r="BK176" i="9"/>
  <c r="J176" i="9"/>
  <c r="BF176" i="9"/>
  <c r="BI175" i="9"/>
  <c r="BH175" i="9"/>
  <c r="BG175" i="9"/>
  <c r="BE175" i="9"/>
  <c r="T175" i="9"/>
  <c r="R175" i="9"/>
  <c r="P175" i="9"/>
  <c r="BK175" i="9"/>
  <c r="J175" i="9"/>
  <c r="BF175" i="9"/>
  <c r="BI174" i="9"/>
  <c r="BH174" i="9"/>
  <c r="BG174" i="9"/>
  <c r="BE174" i="9"/>
  <c r="T174" i="9"/>
  <c r="R174" i="9"/>
  <c r="P174" i="9"/>
  <c r="BK174" i="9"/>
  <c r="J174" i="9"/>
  <c r="BF174" i="9"/>
  <c r="BI173" i="9"/>
  <c r="BH173" i="9"/>
  <c r="BG173" i="9"/>
  <c r="BE173" i="9"/>
  <c r="T173" i="9"/>
  <c r="R173" i="9"/>
  <c r="P173" i="9"/>
  <c r="BK173" i="9"/>
  <c r="J173" i="9"/>
  <c r="BF173" i="9"/>
  <c r="BI172" i="9"/>
  <c r="BH172" i="9"/>
  <c r="BG172" i="9"/>
  <c r="BE172" i="9"/>
  <c r="T172" i="9"/>
  <c r="R172" i="9"/>
  <c r="P172" i="9"/>
  <c r="BK172" i="9"/>
  <c r="J172" i="9"/>
  <c r="BF172" i="9"/>
  <c r="BI171" i="9"/>
  <c r="BH171" i="9"/>
  <c r="BG171" i="9"/>
  <c r="BE171" i="9"/>
  <c r="T171" i="9"/>
  <c r="R171" i="9"/>
  <c r="P171" i="9"/>
  <c r="BK171" i="9"/>
  <c r="J171" i="9"/>
  <c r="BF171" i="9"/>
  <c r="BI170" i="9"/>
  <c r="BH170" i="9"/>
  <c r="BG170" i="9"/>
  <c r="BE170" i="9"/>
  <c r="T170" i="9"/>
  <c r="R170" i="9"/>
  <c r="P170" i="9"/>
  <c r="BK170" i="9"/>
  <c r="J170" i="9"/>
  <c r="BF170" i="9"/>
  <c r="BI169" i="9"/>
  <c r="BH169" i="9"/>
  <c r="BG169" i="9"/>
  <c r="BE169" i="9"/>
  <c r="T169" i="9"/>
  <c r="R169" i="9"/>
  <c r="P169" i="9"/>
  <c r="BK169" i="9"/>
  <c r="J169" i="9"/>
  <c r="BF169" i="9"/>
  <c r="BI168" i="9"/>
  <c r="BH168" i="9"/>
  <c r="BG168" i="9"/>
  <c r="BE168" i="9"/>
  <c r="T168" i="9"/>
  <c r="R168" i="9"/>
  <c r="P168" i="9"/>
  <c r="BK168" i="9"/>
  <c r="J168" i="9"/>
  <c r="BF168" i="9"/>
  <c r="BI167" i="9"/>
  <c r="BH167" i="9"/>
  <c r="BG167" i="9"/>
  <c r="BE167" i="9"/>
  <c r="T167" i="9"/>
  <c r="R167" i="9"/>
  <c r="P167" i="9"/>
  <c r="BK167" i="9"/>
  <c r="J167" i="9"/>
  <c r="BF167" i="9"/>
  <c r="BI166" i="9"/>
  <c r="BH166" i="9"/>
  <c r="BG166" i="9"/>
  <c r="BE166" i="9"/>
  <c r="T166" i="9"/>
  <c r="R166" i="9"/>
  <c r="P166" i="9"/>
  <c r="BK166" i="9"/>
  <c r="J166" i="9"/>
  <c r="BF166" i="9"/>
  <c r="BI165" i="9"/>
  <c r="BH165" i="9"/>
  <c r="BG165" i="9"/>
  <c r="BE165" i="9"/>
  <c r="T165" i="9"/>
  <c r="R165" i="9"/>
  <c r="P165" i="9"/>
  <c r="BK165" i="9"/>
  <c r="J165" i="9"/>
  <c r="BF165" i="9"/>
  <c r="BI164" i="9"/>
  <c r="BH164" i="9"/>
  <c r="BG164" i="9"/>
  <c r="BE164" i="9"/>
  <c r="T164" i="9"/>
  <c r="R164" i="9"/>
  <c r="P164" i="9"/>
  <c r="BK164" i="9"/>
  <c r="J164" i="9"/>
  <c r="BF164" i="9"/>
  <c r="BI163" i="9"/>
  <c r="BH163" i="9"/>
  <c r="BG163" i="9"/>
  <c r="BE163" i="9"/>
  <c r="T163" i="9"/>
  <c r="R163" i="9"/>
  <c r="P163" i="9"/>
  <c r="BK163" i="9"/>
  <c r="J163" i="9"/>
  <c r="BF163" i="9"/>
  <c r="BI162" i="9"/>
  <c r="BH162" i="9"/>
  <c r="BG162" i="9"/>
  <c r="BE162" i="9"/>
  <c r="T162" i="9"/>
  <c r="R162" i="9"/>
  <c r="P162" i="9"/>
  <c r="BK162" i="9"/>
  <c r="J162" i="9"/>
  <c r="BF162" i="9"/>
  <c r="BI161" i="9"/>
  <c r="BH161" i="9"/>
  <c r="BG161" i="9"/>
  <c r="BE161" i="9"/>
  <c r="T161" i="9"/>
  <c r="R161" i="9"/>
  <c r="P161" i="9"/>
  <c r="BK161" i="9"/>
  <c r="J161" i="9"/>
  <c r="BF161" i="9"/>
  <c r="BI160" i="9"/>
  <c r="BH160" i="9"/>
  <c r="BG160" i="9"/>
  <c r="BE160" i="9"/>
  <c r="T160" i="9"/>
  <c r="R160" i="9"/>
  <c r="P160" i="9"/>
  <c r="BK160" i="9"/>
  <c r="J160" i="9"/>
  <c r="BF160" i="9"/>
  <c r="BI159" i="9"/>
  <c r="BH159" i="9"/>
  <c r="BG159" i="9"/>
  <c r="BE159" i="9"/>
  <c r="T159" i="9"/>
  <c r="R159" i="9"/>
  <c r="P159" i="9"/>
  <c r="BK159" i="9"/>
  <c r="J159" i="9"/>
  <c r="BF159" i="9"/>
  <c r="BI158" i="9"/>
  <c r="BH158" i="9"/>
  <c r="BG158" i="9"/>
  <c r="BE158" i="9"/>
  <c r="T158" i="9"/>
  <c r="R158" i="9"/>
  <c r="P158" i="9"/>
  <c r="BK158" i="9"/>
  <c r="J158" i="9"/>
  <c r="BF158" i="9"/>
  <c r="BI157" i="9"/>
  <c r="BH157" i="9"/>
  <c r="BG157" i="9"/>
  <c r="BE157" i="9"/>
  <c r="T157" i="9"/>
  <c r="R157" i="9"/>
  <c r="P157" i="9"/>
  <c r="BK157" i="9"/>
  <c r="J157" i="9"/>
  <c r="BF157" i="9"/>
  <c r="BI156" i="9"/>
  <c r="BH156" i="9"/>
  <c r="BG156" i="9"/>
  <c r="BE156" i="9"/>
  <c r="T156" i="9"/>
  <c r="R156" i="9"/>
  <c r="P156" i="9"/>
  <c r="BK156" i="9"/>
  <c r="J156" i="9"/>
  <c r="BF156" i="9"/>
  <c r="BI155" i="9"/>
  <c r="BH155" i="9"/>
  <c r="BG155" i="9"/>
  <c r="BE155" i="9"/>
  <c r="T155" i="9"/>
  <c r="R155" i="9"/>
  <c r="P155" i="9"/>
  <c r="BK155" i="9"/>
  <c r="J155" i="9"/>
  <c r="BF155" i="9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J153" i="9"/>
  <c r="BF153" i="9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J147" i="9"/>
  <c r="BF147" i="9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P145" i="9"/>
  <c r="BK145" i="9"/>
  <c r="J145" i="9"/>
  <c r="BF145" i="9"/>
  <c r="BI144" i="9"/>
  <c r="BH144" i="9"/>
  <c r="BG144" i="9"/>
  <c r="BE144" i="9"/>
  <c r="T144" i="9"/>
  <c r="R144" i="9"/>
  <c r="P144" i="9"/>
  <c r="BK144" i="9"/>
  <c r="J144" i="9"/>
  <c r="BF144" i="9"/>
  <c r="BI143" i="9"/>
  <c r="BH143" i="9"/>
  <c r="BG143" i="9"/>
  <c r="BE143" i="9"/>
  <c r="T143" i="9"/>
  <c r="R143" i="9"/>
  <c r="P143" i="9"/>
  <c r="BK143" i="9"/>
  <c r="J143" i="9"/>
  <c r="BF143" i="9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/>
  <c r="BI136" i="9"/>
  <c r="BH136" i="9"/>
  <c r="BG136" i="9"/>
  <c r="BE136" i="9"/>
  <c r="T136" i="9"/>
  <c r="R136" i="9"/>
  <c r="P136" i="9"/>
  <c r="BK136" i="9"/>
  <c r="J136" i="9"/>
  <c r="BF136" i="9"/>
  <c r="BI135" i="9"/>
  <c r="BH135" i="9"/>
  <c r="BG135" i="9"/>
  <c r="BE135" i="9"/>
  <c r="T135" i="9"/>
  <c r="T134" i="9" s="1"/>
  <c r="R135" i="9"/>
  <c r="R134" i="9"/>
  <c r="R133" i="9" s="1"/>
  <c r="P135" i="9"/>
  <c r="P134" i="9"/>
  <c r="BK135" i="9"/>
  <c r="J135" i="9"/>
  <c r="BF135" i="9"/>
  <c r="BI132" i="9"/>
  <c r="BH132" i="9"/>
  <c r="BG132" i="9"/>
  <c r="F35" i="9" s="1"/>
  <c r="BB107" i="1" s="1"/>
  <c r="BE132" i="9"/>
  <c r="T132" i="9"/>
  <c r="T131" i="9"/>
  <c r="T130" i="9"/>
  <c r="R132" i="9"/>
  <c r="R131" i="9" s="1"/>
  <c r="R130" i="9" s="1"/>
  <c r="P132" i="9"/>
  <c r="P131" i="9"/>
  <c r="P130" i="9" s="1"/>
  <c r="BK132" i="9"/>
  <c r="BK131" i="9" s="1"/>
  <c r="J132" i="9"/>
  <c r="BF132" i="9" s="1"/>
  <c r="BI129" i="9"/>
  <c r="F37" i="9" s="1"/>
  <c r="BD107" i="1" s="1"/>
  <c r="BH129" i="9"/>
  <c r="BG129" i="9"/>
  <c r="BE129" i="9"/>
  <c r="T129" i="9"/>
  <c r="T128" i="9"/>
  <c r="T127" i="9" s="1"/>
  <c r="R129" i="9"/>
  <c r="R128" i="9"/>
  <c r="R127" i="9" s="1"/>
  <c r="P129" i="9"/>
  <c r="P128" i="9"/>
  <c r="P127" i="9" s="1"/>
  <c r="BK129" i="9"/>
  <c r="BK128" i="9" s="1"/>
  <c r="J129" i="9"/>
  <c r="BF129" i="9" s="1"/>
  <c r="F120" i="9"/>
  <c r="E118" i="9"/>
  <c r="F89" i="9"/>
  <c r="E87" i="9"/>
  <c r="J24" i="9"/>
  <c r="AW99" i="1" s="1"/>
  <c r="AT99" i="1" s="1"/>
  <c r="E24" i="9"/>
  <c r="J92" i="9" s="1"/>
  <c r="J23" i="9"/>
  <c r="AV99" i="1" s="1"/>
  <c r="J21" i="9"/>
  <c r="E21" i="9"/>
  <c r="J20" i="9"/>
  <c r="J18" i="9"/>
  <c r="E18" i="9"/>
  <c r="J17" i="9"/>
  <c r="J15" i="9"/>
  <c r="E15" i="9"/>
  <c r="F122" i="9" s="1"/>
  <c r="J14" i="9"/>
  <c r="J12" i="9"/>
  <c r="J120" i="9" s="1"/>
  <c r="E7" i="9"/>
  <c r="E116" i="9" s="1"/>
  <c r="J184" i="8"/>
  <c r="J106" i="8" s="1"/>
  <c r="J37" i="8"/>
  <c r="J36" i="8"/>
  <c r="AY106" i="1"/>
  <c r="J35" i="8"/>
  <c r="AX106" i="1" s="1"/>
  <c r="BI183" i="8"/>
  <c r="BH183" i="8"/>
  <c r="BG183" i="8"/>
  <c r="BE183" i="8"/>
  <c r="T183" i="8"/>
  <c r="T182" i="8"/>
  <c r="R183" i="8"/>
  <c r="R182" i="8" s="1"/>
  <c r="P183" i="8"/>
  <c r="P182" i="8"/>
  <c r="BK183" i="8"/>
  <c r="BK182" i="8" s="1"/>
  <c r="J182" i="8" s="1"/>
  <c r="J105" i="8" s="1"/>
  <c r="J183" i="8"/>
  <c r="BF183" i="8"/>
  <c r="BI181" i="8"/>
  <c r="BH181" i="8"/>
  <c r="BG181" i="8"/>
  <c r="BE181" i="8"/>
  <c r="T181" i="8"/>
  <c r="R181" i="8"/>
  <c r="P181" i="8"/>
  <c r="BK181" i="8"/>
  <c r="J181" i="8"/>
  <c r="BF181" i="8" s="1"/>
  <c r="BI180" i="8"/>
  <c r="BH180" i="8"/>
  <c r="BG180" i="8"/>
  <c r="BE180" i="8"/>
  <c r="T180" i="8"/>
  <c r="R180" i="8"/>
  <c r="P180" i="8"/>
  <c r="BK180" i="8"/>
  <c r="J180" i="8"/>
  <c r="BF180" i="8" s="1"/>
  <c r="BI179" i="8"/>
  <c r="BH179" i="8"/>
  <c r="BG179" i="8"/>
  <c r="BE179" i="8"/>
  <c r="T179" i="8"/>
  <c r="R179" i="8"/>
  <c r="P179" i="8"/>
  <c r="BK179" i="8"/>
  <c r="J179" i="8"/>
  <c r="BF179" i="8" s="1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/>
  <c r="BI176" i="8"/>
  <c r="BH176" i="8"/>
  <c r="BG176" i="8"/>
  <c r="BE176" i="8"/>
  <c r="T176" i="8"/>
  <c r="R176" i="8"/>
  <c r="P176" i="8"/>
  <c r="BK176" i="8"/>
  <c r="J176" i="8"/>
  <c r="BF176" i="8" s="1"/>
  <c r="BI175" i="8"/>
  <c r="BH175" i="8"/>
  <c r="BG175" i="8"/>
  <c r="BE175" i="8"/>
  <c r="T175" i="8"/>
  <c r="R175" i="8"/>
  <c r="P175" i="8"/>
  <c r="P172" i="8" s="1"/>
  <c r="BK175" i="8"/>
  <c r="J175" i="8"/>
  <c r="BF175" i="8" s="1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R173" i="8"/>
  <c r="P173" i="8"/>
  <c r="BK173" i="8"/>
  <c r="J173" i="8"/>
  <c r="BF173" i="8" s="1"/>
  <c r="BI171" i="8"/>
  <c r="BH171" i="8"/>
  <c r="BG171" i="8"/>
  <c r="BE171" i="8"/>
  <c r="T171" i="8"/>
  <c r="R171" i="8"/>
  <c r="P171" i="8"/>
  <c r="BK171" i="8"/>
  <c r="J171" i="8"/>
  <c r="BF171" i="8" s="1"/>
  <c r="BI170" i="8"/>
  <c r="BH170" i="8"/>
  <c r="BG170" i="8"/>
  <c r="BE170" i="8"/>
  <c r="T170" i="8"/>
  <c r="R170" i="8"/>
  <c r="P170" i="8"/>
  <c r="BK170" i="8"/>
  <c r="J170" i="8"/>
  <c r="BF170" i="8" s="1"/>
  <c r="BI169" i="8"/>
  <c r="BH169" i="8"/>
  <c r="BG169" i="8"/>
  <c r="BE169" i="8"/>
  <c r="T169" i="8"/>
  <c r="R169" i="8"/>
  <c r="P169" i="8"/>
  <c r="BK169" i="8"/>
  <c r="J169" i="8"/>
  <c r="BF169" i="8" s="1"/>
  <c r="BI168" i="8"/>
  <c r="BH168" i="8"/>
  <c r="BG168" i="8"/>
  <c r="BE168" i="8"/>
  <c r="T168" i="8"/>
  <c r="R168" i="8"/>
  <c r="P168" i="8"/>
  <c r="BK168" i="8"/>
  <c r="J168" i="8"/>
  <c r="BF168" i="8" s="1"/>
  <c r="BI167" i="8"/>
  <c r="BH167" i="8"/>
  <c r="BG167" i="8"/>
  <c r="BE167" i="8"/>
  <c r="T167" i="8"/>
  <c r="R167" i="8"/>
  <c r="P167" i="8"/>
  <c r="BK167" i="8"/>
  <c r="J167" i="8"/>
  <c r="BF167" i="8" s="1"/>
  <c r="BI166" i="8"/>
  <c r="BH166" i="8"/>
  <c r="BG166" i="8"/>
  <c r="BE166" i="8"/>
  <c r="T166" i="8"/>
  <c r="R166" i="8"/>
  <c r="P166" i="8"/>
  <c r="BK166" i="8"/>
  <c r="J166" i="8"/>
  <c r="BF166" i="8" s="1"/>
  <c r="BI165" i="8"/>
  <c r="BH165" i="8"/>
  <c r="BG165" i="8"/>
  <c r="BE165" i="8"/>
  <c r="T165" i="8"/>
  <c r="R165" i="8"/>
  <c r="P165" i="8"/>
  <c r="BK165" i="8"/>
  <c r="J165" i="8"/>
  <c r="BF165" i="8"/>
  <c r="BI164" i="8"/>
  <c r="BH164" i="8"/>
  <c r="BG164" i="8"/>
  <c r="BE164" i="8"/>
  <c r="T164" i="8"/>
  <c r="R164" i="8"/>
  <c r="P164" i="8"/>
  <c r="BK164" i="8"/>
  <c r="J164" i="8"/>
  <c r="BF164" i="8" s="1"/>
  <c r="BI163" i="8"/>
  <c r="BH163" i="8"/>
  <c r="BG163" i="8"/>
  <c r="BE163" i="8"/>
  <c r="T163" i="8"/>
  <c r="R163" i="8"/>
  <c r="P163" i="8"/>
  <c r="P158" i="8" s="1"/>
  <c r="BK163" i="8"/>
  <c r="J163" i="8"/>
  <c r="BF163" i="8" s="1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 s="1"/>
  <c r="BI160" i="8"/>
  <c r="BH160" i="8"/>
  <c r="BG160" i="8"/>
  <c r="BE160" i="8"/>
  <c r="T160" i="8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BK159" i="8"/>
  <c r="J159" i="8"/>
  <c r="BF159" i="8"/>
  <c r="BI157" i="8"/>
  <c r="BH157" i="8"/>
  <c r="BG157" i="8"/>
  <c r="BE157" i="8"/>
  <c r="T157" i="8"/>
  <c r="R157" i="8"/>
  <c r="P157" i="8"/>
  <c r="BK157" i="8"/>
  <c r="J157" i="8"/>
  <c r="BF157" i="8" s="1"/>
  <c r="BI156" i="8"/>
  <c r="BH156" i="8"/>
  <c r="BG156" i="8"/>
  <c r="BE156" i="8"/>
  <c r="T156" i="8"/>
  <c r="R156" i="8"/>
  <c r="P156" i="8"/>
  <c r="BK156" i="8"/>
  <c r="J156" i="8"/>
  <c r="BF156" i="8" s="1"/>
  <c r="BI155" i="8"/>
  <c r="BH155" i="8"/>
  <c r="BG155" i="8"/>
  <c r="BE155" i="8"/>
  <c r="T155" i="8"/>
  <c r="R155" i="8"/>
  <c r="P155" i="8"/>
  <c r="BK155" i="8"/>
  <c r="J155" i="8"/>
  <c r="BF155" i="8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/>
  <c r="BI152" i="8"/>
  <c r="BH152" i="8"/>
  <c r="BG152" i="8"/>
  <c r="BE152" i="8"/>
  <c r="T152" i="8"/>
  <c r="R152" i="8"/>
  <c r="P152" i="8"/>
  <c r="BK152" i="8"/>
  <c r="J152" i="8"/>
  <c r="BF152" i="8" s="1"/>
  <c r="BI151" i="8"/>
  <c r="BH151" i="8"/>
  <c r="BG151" i="8"/>
  <c r="BE151" i="8"/>
  <c r="T151" i="8"/>
  <c r="R151" i="8"/>
  <c r="P151" i="8"/>
  <c r="BK151" i="8"/>
  <c r="J151" i="8"/>
  <c r="BF151" i="8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 s="1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P144" i="8" s="1"/>
  <c r="BK145" i="8"/>
  <c r="J145" i="8"/>
  <c r="BF145" i="8" s="1"/>
  <c r="BI143" i="8"/>
  <c r="BH143" i="8"/>
  <c r="BG143" i="8"/>
  <c r="BE143" i="8"/>
  <c r="T143" i="8"/>
  <c r="R143" i="8"/>
  <c r="P143" i="8"/>
  <c r="BK143" i="8"/>
  <c r="J143" i="8"/>
  <c r="BF143" i="8"/>
  <c r="BI142" i="8"/>
  <c r="BH142" i="8"/>
  <c r="BG142" i="8"/>
  <c r="BE142" i="8"/>
  <c r="T142" i="8"/>
  <c r="R142" i="8"/>
  <c r="P142" i="8"/>
  <c r="BK142" i="8"/>
  <c r="BK137" i="8" s="1"/>
  <c r="J142" i="8"/>
  <c r="BF142" i="8" s="1"/>
  <c r="BI141" i="8"/>
  <c r="BH141" i="8"/>
  <c r="BG141" i="8"/>
  <c r="BE141" i="8"/>
  <c r="T141" i="8"/>
  <c r="R141" i="8"/>
  <c r="P141" i="8"/>
  <c r="BK141" i="8"/>
  <c r="J141" i="8"/>
  <c r="BF141" i="8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R137" i="8" s="1"/>
  <c r="P138" i="8"/>
  <c r="BK138" i="8"/>
  <c r="J138" i="8"/>
  <c r="BF138" i="8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R131" i="8" s="1"/>
  <c r="P132" i="8"/>
  <c r="BK132" i="8"/>
  <c r="BK131" i="8"/>
  <c r="J131" i="8" s="1"/>
  <c r="J99" i="8" s="1"/>
  <c r="J132" i="8"/>
  <c r="BF132" i="8"/>
  <c r="BI130" i="8"/>
  <c r="BH130" i="8"/>
  <c r="BG130" i="8"/>
  <c r="BE130" i="8"/>
  <c r="T130" i="8"/>
  <c r="R130" i="8"/>
  <c r="P130" i="8"/>
  <c r="BK130" i="8"/>
  <c r="J130" i="8"/>
  <c r="BF130" i="8" s="1"/>
  <c r="BI129" i="8"/>
  <c r="BH129" i="8"/>
  <c r="BG129" i="8"/>
  <c r="BE129" i="8"/>
  <c r="T129" i="8"/>
  <c r="R129" i="8"/>
  <c r="R128" i="8" s="1"/>
  <c r="P129" i="8"/>
  <c r="P128" i="8" s="1"/>
  <c r="BK129" i="8"/>
  <c r="BK128" i="8"/>
  <c r="J129" i="8"/>
  <c r="BF129" i="8" s="1"/>
  <c r="F120" i="8"/>
  <c r="E118" i="8"/>
  <c r="F89" i="8"/>
  <c r="E87" i="8"/>
  <c r="J24" i="8"/>
  <c r="E24" i="8"/>
  <c r="J92" i="8" s="1"/>
  <c r="J23" i="8"/>
  <c r="J21" i="8"/>
  <c r="E21" i="8"/>
  <c r="J20" i="8"/>
  <c r="J18" i="8"/>
  <c r="E18" i="8"/>
  <c r="F92" i="8" s="1"/>
  <c r="J17" i="8"/>
  <c r="J15" i="8"/>
  <c r="E15" i="8"/>
  <c r="F122" i="8" s="1"/>
  <c r="J14" i="8"/>
  <c r="J12" i="8"/>
  <c r="E7" i="8"/>
  <c r="E85" i="8" s="1"/>
  <c r="J275" i="7"/>
  <c r="J37" i="7"/>
  <c r="J36" i="7"/>
  <c r="AY105" i="1" s="1"/>
  <c r="J35" i="7"/>
  <c r="AX105" i="1"/>
  <c r="J113" i="7"/>
  <c r="BI274" i="7"/>
  <c r="BH274" i="7"/>
  <c r="BG274" i="7"/>
  <c r="BE274" i="7"/>
  <c r="T274" i="7"/>
  <c r="R274" i="7"/>
  <c r="P274" i="7"/>
  <c r="BK274" i="7"/>
  <c r="J274" i="7"/>
  <c r="BF274" i="7" s="1"/>
  <c r="BI273" i="7"/>
  <c r="BH273" i="7"/>
  <c r="BG273" i="7"/>
  <c r="BE273" i="7"/>
  <c r="T273" i="7"/>
  <c r="T272" i="7" s="1"/>
  <c r="R273" i="7"/>
  <c r="R272" i="7" s="1"/>
  <c r="P273" i="7"/>
  <c r="P272" i="7" s="1"/>
  <c r="BK273" i="7"/>
  <c r="BK272" i="7" s="1"/>
  <c r="J272" i="7" s="1"/>
  <c r="J112" i="7" s="1"/>
  <c r="J273" i="7"/>
  <c r="BF273" i="7"/>
  <c r="BI271" i="7"/>
  <c r="BH271" i="7"/>
  <c r="BG271" i="7"/>
  <c r="BE271" i="7"/>
  <c r="T271" i="7"/>
  <c r="R271" i="7"/>
  <c r="P271" i="7"/>
  <c r="BK271" i="7"/>
  <c r="J271" i="7"/>
  <c r="BF271" i="7" s="1"/>
  <c r="BI270" i="7"/>
  <c r="BH270" i="7"/>
  <c r="BG270" i="7"/>
  <c r="BE270" i="7"/>
  <c r="T270" i="7"/>
  <c r="R270" i="7"/>
  <c r="P270" i="7"/>
  <c r="BK270" i="7"/>
  <c r="J270" i="7"/>
  <c r="BF270" i="7" s="1"/>
  <c r="BI269" i="7"/>
  <c r="BH269" i="7"/>
  <c r="BG269" i="7"/>
  <c r="BE269" i="7"/>
  <c r="T269" i="7"/>
  <c r="R269" i="7"/>
  <c r="P269" i="7"/>
  <c r="BK269" i="7"/>
  <c r="J269" i="7"/>
  <c r="BF269" i="7" s="1"/>
  <c r="BI268" i="7"/>
  <c r="BH268" i="7"/>
  <c r="BG268" i="7"/>
  <c r="BE268" i="7"/>
  <c r="T268" i="7"/>
  <c r="R268" i="7"/>
  <c r="R267" i="7"/>
  <c r="P268" i="7"/>
  <c r="BK268" i="7"/>
  <c r="BK267" i="7"/>
  <c r="J267" i="7"/>
  <c r="J111" i="7" s="1"/>
  <c r="J268" i="7"/>
  <c r="BF268" i="7"/>
  <c r="BI266" i="7"/>
  <c r="BH266" i="7"/>
  <c r="BG266" i="7"/>
  <c r="BE266" i="7"/>
  <c r="T266" i="7"/>
  <c r="R266" i="7"/>
  <c r="P266" i="7"/>
  <c r="BK266" i="7"/>
  <c r="J266" i="7"/>
  <c r="BF266" i="7" s="1"/>
  <c r="BI265" i="7"/>
  <c r="BH265" i="7"/>
  <c r="BG265" i="7"/>
  <c r="BE265" i="7"/>
  <c r="T265" i="7"/>
  <c r="R265" i="7"/>
  <c r="P265" i="7"/>
  <c r="BK265" i="7"/>
  <c r="J265" i="7"/>
  <c r="BF265" i="7" s="1"/>
  <c r="BI264" i="7"/>
  <c r="BH264" i="7"/>
  <c r="BG264" i="7"/>
  <c r="BE264" i="7"/>
  <c r="T264" i="7"/>
  <c r="R264" i="7"/>
  <c r="P264" i="7"/>
  <c r="BK264" i="7"/>
  <c r="J264" i="7"/>
  <c r="BF264" i="7" s="1"/>
  <c r="BI263" i="7"/>
  <c r="BH263" i="7"/>
  <c r="BG263" i="7"/>
  <c r="BE263" i="7"/>
  <c r="T263" i="7"/>
  <c r="R263" i="7"/>
  <c r="P263" i="7"/>
  <c r="BK263" i="7"/>
  <c r="J263" i="7"/>
  <c r="BF263" i="7" s="1"/>
  <c r="BI262" i="7"/>
  <c r="BH262" i="7"/>
  <c r="BG262" i="7"/>
  <c r="BE262" i="7"/>
  <c r="T262" i="7"/>
  <c r="R262" i="7"/>
  <c r="P262" i="7"/>
  <c r="BK262" i="7"/>
  <c r="J262" i="7"/>
  <c r="BF262" i="7" s="1"/>
  <c r="BI261" i="7"/>
  <c r="BH261" i="7"/>
  <c r="BG261" i="7"/>
  <c r="BE261" i="7"/>
  <c r="T261" i="7"/>
  <c r="R261" i="7"/>
  <c r="P261" i="7"/>
  <c r="BK261" i="7"/>
  <c r="J261" i="7"/>
  <c r="BF261" i="7"/>
  <c r="BI260" i="7"/>
  <c r="BH260" i="7"/>
  <c r="BG260" i="7"/>
  <c r="BE260" i="7"/>
  <c r="T260" i="7"/>
  <c r="R260" i="7"/>
  <c r="P260" i="7"/>
  <c r="BK260" i="7"/>
  <c r="J260" i="7"/>
  <c r="BF260" i="7" s="1"/>
  <c r="BI259" i="7"/>
  <c r="BH259" i="7"/>
  <c r="BG259" i="7"/>
  <c r="BE259" i="7"/>
  <c r="T259" i="7"/>
  <c r="R259" i="7"/>
  <c r="P259" i="7"/>
  <c r="BK259" i="7"/>
  <c r="J259" i="7"/>
  <c r="BF259" i="7"/>
  <c r="BI258" i="7"/>
  <c r="BH258" i="7"/>
  <c r="BG258" i="7"/>
  <c r="BE258" i="7"/>
  <c r="T258" i="7"/>
  <c r="R258" i="7"/>
  <c r="P258" i="7"/>
  <c r="BK258" i="7"/>
  <c r="J258" i="7"/>
  <c r="BF258" i="7" s="1"/>
  <c r="BI257" i="7"/>
  <c r="BH257" i="7"/>
  <c r="BG257" i="7"/>
  <c r="BE257" i="7"/>
  <c r="T257" i="7"/>
  <c r="R257" i="7"/>
  <c r="P257" i="7"/>
  <c r="BK257" i="7"/>
  <c r="J257" i="7"/>
  <c r="BF257" i="7" s="1"/>
  <c r="BI256" i="7"/>
  <c r="BH256" i="7"/>
  <c r="BG256" i="7"/>
  <c r="BE256" i="7"/>
  <c r="T256" i="7"/>
  <c r="R256" i="7"/>
  <c r="P256" i="7"/>
  <c r="BK256" i="7"/>
  <c r="J256" i="7"/>
  <c r="BF256" i="7" s="1"/>
  <c r="BI255" i="7"/>
  <c r="BH255" i="7"/>
  <c r="BG255" i="7"/>
  <c r="BE255" i="7"/>
  <c r="T255" i="7"/>
  <c r="R255" i="7"/>
  <c r="P255" i="7"/>
  <c r="BK255" i="7"/>
  <c r="J255" i="7"/>
  <c r="BF255" i="7" s="1"/>
  <c r="BI254" i="7"/>
  <c r="BH254" i="7"/>
  <c r="BG254" i="7"/>
  <c r="BE254" i="7"/>
  <c r="T254" i="7"/>
  <c r="R254" i="7"/>
  <c r="P254" i="7"/>
  <c r="BK254" i="7"/>
  <c r="J254" i="7"/>
  <c r="BF254" i="7" s="1"/>
  <c r="BI253" i="7"/>
  <c r="BH253" i="7"/>
  <c r="BG253" i="7"/>
  <c r="BE253" i="7"/>
  <c r="T253" i="7"/>
  <c r="R253" i="7"/>
  <c r="P253" i="7"/>
  <c r="BK253" i="7"/>
  <c r="J253" i="7"/>
  <c r="BF253" i="7"/>
  <c r="BI252" i="7"/>
  <c r="BH252" i="7"/>
  <c r="BG252" i="7"/>
  <c r="BE252" i="7"/>
  <c r="T252" i="7"/>
  <c r="R252" i="7"/>
  <c r="P252" i="7"/>
  <c r="BK252" i="7"/>
  <c r="J252" i="7"/>
  <c r="BF252" i="7" s="1"/>
  <c r="BI251" i="7"/>
  <c r="BH251" i="7"/>
  <c r="BG251" i="7"/>
  <c r="BE251" i="7"/>
  <c r="T251" i="7"/>
  <c r="R251" i="7"/>
  <c r="P251" i="7"/>
  <c r="BK251" i="7"/>
  <c r="J251" i="7"/>
  <c r="BF251" i="7"/>
  <c r="BI250" i="7"/>
  <c r="BH250" i="7"/>
  <c r="BG250" i="7"/>
  <c r="BE250" i="7"/>
  <c r="T250" i="7"/>
  <c r="R250" i="7"/>
  <c r="P250" i="7"/>
  <c r="BK250" i="7"/>
  <c r="J250" i="7"/>
  <c r="BF250" i="7" s="1"/>
  <c r="BI249" i="7"/>
  <c r="BH249" i="7"/>
  <c r="BG249" i="7"/>
  <c r="BE249" i="7"/>
  <c r="T249" i="7"/>
  <c r="R249" i="7"/>
  <c r="P249" i="7"/>
  <c r="BK249" i="7"/>
  <c r="J249" i="7"/>
  <c r="BF249" i="7" s="1"/>
  <c r="BI248" i="7"/>
  <c r="BH248" i="7"/>
  <c r="BG248" i="7"/>
  <c r="BE248" i="7"/>
  <c r="T248" i="7"/>
  <c r="R248" i="7"/>
  <c r="P248" i="7"/>
  <c r="BK248" i="7"/>
  <c r="J248" i="7"/>
  <c r="BF248" i="7" s="1"/>
  <c r="BI247" i="7"/>
  <c r="BH247" i="7"/>
  <c r="BG247" i="7"/>
  <c r="BE247" i="7"/>
  <c r="T247" i="7"/>
  <c r="R247" i="7"/>
  <c r="P247" i="7"/>
  <c r="BK247" i="7"/>
  <c r="J247" i="7"/>
  <c r="BF247" i="7" s="1"/>
  <c r="BI246" i="7"/>
  <c r="BH246" i="7"/>
  <c r="BG246" i="7"/>
  <c r="BE246" i="7"/>
  <c r="T246" i="7"/>
  <c r="R246" i="7"/>
  <c r="P246" i="7"/>
  <c r="BK246" i="7"/>
  <c r="J246" i="7"/>
  <c r="BF246" i="7" s="1"/>
  <c r="BI245" i="7"/>
  <c r="BH245" i="7"/>
  <c r="BG245" i="7"/>
  <c r="BE245" i="7"/>
  <c r="T245" i="7"/>
  <c r="R245" i="7"/>
  <c r="P245" i="7"/>
  <c r="BK245" i="7"/>
  <c r="J245" i="7"/>
  <c r="BF245" i="7"/>
  <c r="BI244" i="7"/>
  <c r="BH244" i="7"/>
  <c r="BG244" i="7"/>
  <c r="BE244" i="7"/>
  <c r="T244" i="7"/>
  <c r="R244" i="7"/>
  <c r="P244" i="7"/>
  <c r="BK244" i="7"/>
  <c r="J244" i="7"/>
  <c r="BF244" i="7" s="1"/>
  <c r="BI243" i="7"/>
  <c r="BH243" i="7"/>
  <c r="BG243" i="7"/>
  <c r="BE243" i="7"/>
  <c r="T243" i="7"/>
  <c r="R243" i="7"/>
  <c r="P243" i="7"/>
  <c r="BK243" i="7"/>
  <c r="J243" i="7"/>
  <c r="BF243" i="7"/>
  <c r="BI242" i="7"/>
  <c r="BH242" i="7"/>
  <c r="BG242" i="7"/>
  <c r="BE242" i="7"/>
  <c r="T242" i="7"/>
  <c r="R242" i="7"/>
  <c r="P242" i="7"/>
  <c r="BK242" i="7"/>
  <c r="J242" i="7"/>
  <c r="BF242" i="7" s="1"/>
  <c r="BI241" i="7"/>
  <c r="BH241" i="7"/>
  <c r="BG241" i="7"/>
  <c r="BE241" i="7"/>
  <c r="T241" i="7"/>
  <c r="R241" i="7"/>
  <c r="P241" i="7"/>
  <c r="BK241" i="7"/>
  <c r="J241" i="7"/>
  <c r="BF241" i="7" s="1"/>
  <c r="BI240" i="7"/>
  <c r="BH240" i="7"/>
  <c r="BG240" i="7"/>
  <c r="BE240" i="7"/>
  <c r="T240" i="7"/>
  <c r="R240" i="7"/>
  <c r="P240" i="7"/>
  <c r="BK240" i="7"/>
  <c r="J240" i="7"/>
  <c r="BF240" i="7" s="1"/>
  <c r="BI239" i="7"/>
  <c r="BH239" i="7"/>
  <c r="BG239" i="7"/>
  <c r="BE239" i="7"/>
  <c r="T239" i="7"/>
  <c r="R239" i="7"/>
  <c r="P239" i="7"/>
  <c r="BK239" i="7"/>
  <c r="J239" i="7"/>
  <c r="BF239" i="7" s="1"/>
  <c r="BI238" i="7"/>
  <c r="BH238" i="7"/>
  <c r="BG238" i="7"/>
  <c r="BE238" i="7"/>
  <c r="T238" i="7"/>
  <c r="R238" i="7"/>
  <c r="P238" i="7"/>
  <c r="BK238" i="7"/>
  <c r="J238" i="7"/>
  <c r="BF238" i="7" s="1"/>
  <c r="BI237" i="7"/>
  <c r="BH237" i="7"/>
  <c r="BG237" i="7"/>
  <c r="BE237" i="7"/>
  <c r="T237" i="7"/>
  <c r="R237" i="7"/>
  <c r="P237" i="7"/>
  <c r="BK237" i="7"/>
  <c r="J237" i="7"/>
  <c r="BF237" i="7"/>
  <c r="BI236" i="7"/>
  <c r="BH236" i="7"/>
  <c r="BG236" i="7"/>
  <c r="BE236" i="7"/>
  <c r="T236" i="7"/>
  <c r="R236" i="7"/>
  <c r="P236" i="7"/>
  <c r="BK236" i="7"/>
  <c r="J236" i="7"/>
  <c r="BF236" i="7" s="1"/>
  <c r="BI235" i="7"/>
  <c r="BH235" i="7"/>
  <c r="BG235" i="7"/>
  <c r="BE235" i="7"/>
  <c r="T235" i="7"/>
  <c r="R235" i="7"/>
  <c r="P235" i="7"/>
  <c r="BK235" i="7"/>
  <c r="J235" i="7"/>
  <c r="BF235" i="7"/>
  <c r="BI234" i="7"/>
  <c r="BH234" i="7"/>
  <c r="BG234" i="7"/>
  <c r="BE234" i="7"/>
  <c r="T234" i="7"/>
  <c r="R234" i="7"/>
  <c r="P234" i="7"/>
  <c r="BK234" i="7"/>
  <c r="J234" i="7"/>
  <c r="BF234" i="7" s="1"/>
  <c r="BI233" i="7"/>
  <c r="BH233" i="7"/>
  <c r="BG233" i="7"/>
  <c r="BE233" i="7"/>
  <c r="T233" i="7"/>
  <c r="R233" i="7"/>
  <c r="P233" i="7"/>
  <c r="BK233" i="7"/>
  <c r="J233" i="7"/>
  <c r="BF233" i="7" s="1"/>
  <c r="BI232" i="7"/>
  <c r="BH232" i="7"/>
  <c r="BG232" i="7"/>
  <c r="BE232" i="7"/>
  <c r="T232" i="7"/>
  <c r="R232" i="7"/>
  <c r="P232" i="7"/>
  <c r="BK232" i="7"/>
  <c r="J232" i="7"/>
  <c r="BF232" i="7" s="1"/>
  <c r="BI231" i="7"/>
  <c r="BH231" i="7"/>
  <c r="BG231" i="7"/>
  <c r="BE231" i="7"/>
  <c r="T231" i="7"/>
  <c r="R231" i="7"/>
  <c r="P231" i="7"/>
  <c r="P230" i="7"/>
  <c r="BK231" i="7"/>
  <c r="J231" i="7"/>
  <c r="BF231" i="7"/>
  <c r="BI229" i="7"/>
  <c r="BH229" i="7"/>
  <c r="BG229" i="7"/>
  <c r="BE229" i="7"/>
  <c r="T229" i="7"/>
  <c r="R229" i="7"/>
  <c r="P229" i="7"/>
  <c r="BK229" i="7"/>
  <c r="J229" i="7"/>
  <c r="BF229" i="7" s="1"/>
  <c r="BI228" i="7"/>
  <c r="BH228" i="7"/>
  <c r="BG228" i="7"/>
  <c r="BE228" i="7"/>
  <c r="T228" i="7"/>
  <c r="R228" i="7"/>
  <c r="P228" i="7"/>
  <c r="BK228" i="7"/>
  <c r="J228" i="7"/>
  <c r="BF228" i="7" s="1"/>
  <c r="BI227" i="7"/>
  <c r="BH227" i="7"/>
  <c r="BG227" i="7"/>
  <c r="BE227" i="7"/>
  <c r="T227" i="7"/>
  <c r="R227" i="7"/>
  <c r="P227" i="7"/>
  <c r="BK227" i="7"/>
  <c r="J227" i="7"/>
  <c r="BF227" i="7" s="1"/>
  <c r="BI226" i="7"/>
  <c r="BH226" i="7"/>
  <c r="BG226" i="7"/>
  <c r="BE226" i="7"/>
  <c r="T226" i="7"/>
  <c r="R226" i="7"/>
  <c r="P226" i="7"/>
  <c r="BK226" i="7"/>
  <c r="J226" i="7"/>
  <c r="BF226" i="7" s="1"/>
  <c r="BI225" i="7"/>
  <c r="BH225" i="7"/>
  <c r="BG225" i="7"/>
  <c r="BE225" i="7"/>
  <c r="T225" i="7"/>
  <c r="R225" i="7"/>
  <c r="P225" i="7"/>
  <c r="BK225" i="7"/>
  <c r="J225" i="7"/>
  <c r="BF225" i="7" s="1"/>
  <c r="BI224" i="7"/>
  <c r="BH224" i="7"/>
  <c r="BG224" i="7"/>
  <c r="BE224" i="7"/>
  <c r="T224" i="7"/>
  <c r="R224" i="7"/>
  <c r="P224" i="7"/>
  <c r="BK224" i="7"/>
  <c r="J224" i="7"/>
  <c r="BF224" i="7" s="1"/>
  <c r="BI223" i="7"/>
  <c r="BH223" i="7"/>
  <c r="BG223" i="7"/>
  <c r="BE223" i="7"/>
  <c r="T223" i="7"/>
  <c r="R223" i="7"/>
  <c r="P223" i="7"/>
  <c r="BK223" i="7"/>
  <c r="J223" i="7"/>
  <c r="BF223" i="7"/>
  <c r="BI222" i="7"/>
  <c r="BH222" i="7"/>
  <c r="BG222" i="7"/>
  <c r="BE222" i="7"/>
  <c r="T222" i="7"/>
  <c r="R222" i="7"/>
  <c r="P222" i="7"/>
  <c r="BK222" i="7"/>
  <c r="J222" i="7"/>
  <c r="BF222" i="7" s="1"/>
  <c r="BI221" i="7"/>
  <c r="BH221" i="7"/>
  <c r="BG221" i="7"/>
  <c r="BE221" i="7"/>
  <c r="T221" i="7"/>
  <c r="R221" i="7"/>
  <c r="P221" i="7"/>
  <c r="P218" i="7" s="1"/>
  <c r="BK221" i="7"/>
  <c r="J221" i="7"/>
  <c r="BF221" i="7" s="1"/>
  <c r="BI220" i="7"/>
  <c r="BH220" i="7"/>
  <c r="BG220" i="7"/>
  <c r="BE220" i="7"/>
  <c r="T220" i="7"/>
  <c r="R220" i="7"/>
  <c r="P220" i="7"/>
  <c r="BK220" i="7"/>
  <c r="J220" i="7"/>
  <c r="BF220" i="7" s="1"/>
  <c r="BI219" i="7"/>
  <c r="BH219" i="7"/>
  <c r="BG219" i="7"/>
  <c r="BE219" i="7"/>
  <c r="T219" i="7"/>
  <c r="R219" i="7"/>
  <c r="P219" i="7"/>
  <c r="BK219" i="7"/>
  <c r="J219" i="7"/>
  <c r="BF219" i="7"/>
  <c r="BI217" i="7"/>
  <c r="BH217" i="7"/>
  <c r="BG217" i="7"/>
  <c r="BE217" i="7"/>
  <c r="T217" i="7"/>
  <c r="R217" i="7"/>
  <c r="P217" i="7"/>
  <c r="BK217" i="7"/>
  <c r="J217" i="7"/>
  <c r="BF217" i="7" s="1"/>
  <c r="BI216" i="7"/>
  <c r="BH216" i="7"/>
  <c r="BG216" i="7"/>
  <c r="BE216" i="7"/>
  <c r="T216" i="7"/>
  <c r="R216" i="7"/>
  <c r="P216" i="7"/>
  <c r="BK216" i="7"/>
  <c r="J216" i="7"/>
  <c r="BF216" i="7" s="1"/>
  <c r="BI215" i="7"/>
  <c r="BH215" i="7"/>
  <c r="BG215" i="7"/>
  <c r="BE215" i="7"/>
  <c r="T215" i="7"/>
  <c r="R215" i="7"/>
  <c r="P215" i="7"/>
  <c r="BK215" i="7"/>
  <c r="J215" i="7"/>
  <c r="BF215" i="7" s="1"/>
  <c r="BI214" i="7"/>
  <c r="BH214" i="7"/>
  <c r="BG214" i="7"/>
  <c r="BE214" i="7"/>
  <c r="T214" i="7"/>
  <c r="R214" i="7"/>
  <c r="P214" i="7"/>
  <c r="BK214" i="7"/>
  <c r="J214" i="7"/>
  <c r="BF214" i="7" s="1"/>
  <c r="BI213" i="7"/>
  <c r="BH213" i="7"/>
  <c r="BG213" i="7"/>
  <c r="BE213" i="7"/>
  <c r="T213" i="7"/>
  <c r="R213" i="7"/>
  <c r="P213" i="7"/>
  <c r="BK213" i="7"/>
  <c r="J213" i="7"/>
  <c r="BF213" i="7"/>
  <c r="BI212" i="7"/>
  <c r="BH212" i="7"/>
  <c r="BG212" i="7"/>
  <c r="BE212" i="7"/>
  <c r="T212" i="7"/>
  <c r="R212" i="7"/>
  <c r="P212" i="7"/>
  <c r="BK212" i="7"/>
  <c r="J212" i="7"/>
  <c r="BF212" i="7" s="1"/>
  <c r="BI211" i="7"/>
  <c r="BH211" i="7"/>
  <c r="BG211" i="7"/>
  <c r="BE211" i="7"/>
  <c r="T211" i="7"/>
  <c r="R211" i="7"/>
  <c r="P211" i="7"/>
  <c r="BK211" i="7"/>
  <c r="J211" i="7"/>
  <c r="BF211" i="7"/>
  <c r="BI210" i="7"/>
  <c r="BH210" i="7"/>
  <c r="BG210" i="7"/>
  <c r="BE210" i="7"/>
  <c r="T210" i="7"/>
  <c r="R210" i="7"/>
  <c r="P210" i="7"/>
  <c r="BK210" i="7"/>
  <c r="J210" i="7"/>
  <c r="BF210" i="7" s="1"/>
  <c r="BI209" i="7"/>
  <c r="BH209" i="7"/>
  <c r="BG209" i="7"/>
  <c r="BE209" i="7"/>
  <c r="T209" i="7"/>
  <c r="R209" i="7"/>
  <c r="P209" i="7"/>
  <c r="BK209" i="7"/>
  <c r="J209" i="7"/>
  <c r="BF209" i="7" s="1"/>
  <c r="BI208" i="7"/>
  <c r="BH208" i="7"/>
  <c r="BG208" i="7"/>
  <c r="BE208" i="7"/>
  <c r="T208" i="7"/>
  <c r="R208" i="7"/>
  <c r="P208" i="7"/>
  <c r="BK208" i="7"/>
  <c r="J208" i="7"/>
  <c r="BF208" i="7" s="1"/>
  <c r="BI207" i="7"/>
  <c r="BH207" i="7"/>
  <c r="BG207" i="7"/>
  <c r="BE207" i="7"/>
  <c r="T207" i="7"/>
  <c r="T206" i="7" s="1"/>
  <c r="R207" i="7"/>
  <c r="P207" i="7"/>
  <c r="P206" i="7"/>
  <c r="BK207" i="7"/>
  <c r="J207" i="7"/>
  <c r="BF207" i="7" s="1"/>
  <c r="BI205" i="7"/>
  <c r="BH205" i="7"/>
  <c r="BG205" i="7"/>
  <c r="BE205" i="7"/>
  <c r="T205" i="7"/>
  <c r="R205" i="7"/>
  <c r="P205" i="7"/>
  <c r="BK205" i="7"/>
  <c r="J205" i="7"/>
  <c r="BF205" i="7" s="1"/>
  <c r="BI204" i="7"/>
  <c r="BH204" i="7"/>
  <c r="BG204" i="7"/>
  <c r="BE204" i="7"/>
  <c r="T204" i="7"/>
  <c r="R204" i="7"/>
  <c r="P204" i="7"/>
  <c r="BK204" i="7"/>
  <c r="J204" i="7"/>
  <c r="BF204" i="7" s="1"/>
  <c r="BI203" i="7"/>
  <c r="BH203" i="7"/>
  <c r="BG203" i="7"/>
  <c r="BE203" i="7"/>
  <c r="T203" i="7"/>
  <c r="R203" i="7"/>
  <c r="P203" i="7"/>
  <c r="BK203" i="7"/>
  <c r="J203" i="7"/>
  <c r="BF203" i="7"/>
  <c r="BI202" i="7"/>
  <c r="BH202" i="7"/>
  <c r="BG202" i="7"/>
  <c r="BE202" i="7"/>
  <c r="T202" i="7"/>
  <c r="R202" i="7"/>
  <c r="P202" i="7"/>
  <c r="BK202" i="7"/>
  <c r="J202" i="7"/>
  <c r="BF202" i="7" s="1"/>
  <c r="BI201" i="7"/>
  <c r="BH201" i="7"/>
  <c r="BG201" i="7"/>
  <c r="BE201" i="7"/>
  <c r="T201" i="7"/>
  <c r="R201" i="7"/>
  <c r="P201" i="7"/>
  <c r="BK201" i="7"/>
  <c r="J201" i="7"/>
  <c r="BF201" i="7"/>
  <c r="BI200" i="7"/>
  <c r="BH200" i="7"/>
  <c r="BG200" i="7"/>
  <c r="BE200" i="7"/>
  <c r="T200" i="7"/>
  <c r="R200" i="7"/>
  <c r="P200" i="7"/>
  <c r="BK200" i="7"/>
  <c r="J200" i="7"/>
  <c r="BF200" i="7" s="1"/>
  <c r="BI199" i="7"/>
  <c r="BH199" i="7"/>
  <c r="BG199" i="7"/>
  <c r="BE199" i="7"/>
  <c r="T199" i="7"/>
  <c r="R199" i="7"/>
  <c r="P199" i="7"/>
  <c r="BK199" i="7"/>
  <c r="J199" i="7"/>
  <c r="BF199" i="7" s="1"/>
  <c r="BI198" i="7"/>
  <c r="BH198" i="7"/>
  <c r="BG198" i="7"/>
  <c r="BE198" i="7"/>
  <c r="T198" i="7"/>
  <c r="R198" i="7"/>
  <c r="P198" i="7"/>
  <c r="BK198" i="7"/>
  <c r="J198" i="7"/>
  <c r="BF198" i="7" s="1"/>
  <c r="BI197" i="7"/>
  <c r="BH197" i="7"/>
  <c r="BG197" i="7"/>
  <c r="BE197" i="7"/>
  <c r="T197" i="7"/>
  <c r="T194" i="7" s="1"/>
  <c r="R197" i="7"/>
  <c r="P197" i="7"/>
  <c r="BK197" i="7"/>
  <c r="J197" i="7"/>
  <c r="BF197" i="7" s="1"/>
  <c r="BI196" i="7"/>
  <c r="BH196" i="7"/>
  <c r="BG196" i="7"/>
  <c r="BE196" i="7"/>
  <c r="T196" i="7"/>
  <c r="R196" i="7"/>
  <c r="P196" i="7"/>
  <c r="P194" i="7" s="1"/>
  <c r="BK196" i="7"/>
  <c r="J196" i="7"/>
  <c r="BF196" i="7" s="1"/>
  <c r="BI195" i="7"/>
  <c r="BH195" i="7"/>
  <c r="BG195" i="7"/>
  <c r="BE195" i="7"/>
  <c r="T195" i="7"/>
  <c r="R195" i="7"/>
  <c r="P195" i="7"/>
  <c r="BK195" i="7"/>
  <c r="J195" i="7"/>
  <c r="BF195" i="7" s="1"/>
  <c r="BI193" i="7"/>
  <c r="BH193" i="7"/>
  <c r="BG193" i="7"/>
  <c r="BE193" i="7"/>
  <c r="T193" i="7"/>
  <c r="R193" i="7"/>
  <c r="R190" i="7" s="1"/>
  <c r="P193" i="7"/>
  <c r="BK193" i="7"/>
  <c r="J193" i="7"/>
  <c r="BF193" i="7"/>
  <c r="BI192" i="7"/>
  <c r="BH192" i="7"/>
  <c r="BG192" i="7"/>
  <c r="BE192" i="7"/>
  <c r="T192" i="7"/>
  <c r="R192" i="7"/>
  <c r="P192" i="7"/>
  <c r="BK192" i="7"/>
  <c r="J192" i="7"/>
  <c r="BF192" i="7" s="1"/>
  <c r="BI191" i="7"/>
  <c r="BH191" i="7"/>
  <c r="BG191" i="7"/>
  <c r="BE191" i="7"/>
  <c r="T191" i="7"/>
  <c r="T190" i="7"/>
  <c r="R191" i="7"/>
  <c r="P191" i="7"/>
  <c r="P190" i="7" s="1"/>
  <c r="BK191" i="7"/>
  <c r="J191" i="7"/>
  <c r="BF191" i="7" s="1"/>
  <c r="BI188" i="7"/>
  <c r="BH188" i="7"/>
  <c r="BG188" i="7"/>
  <c r="BE188" i="7"/>
  <c r="T188" i="7"/>
  <c r="T187" i="7" s="1"/>
  <c r="R188" i="7"/>
  <c r="R187" i="7" s="1"/>
  <c r="P188" i="7"/>
  <c r="P187" i="7" s="1"/>
  <c r="BK188" i="7"/>
  <c r="BK187" i="7"/>
  <c r="J187" i="7" s="1"/>
  <c r="J104" i="7" s="1"/>
  <c r="J188" i="7"/>
  <c r="BF188" i="7"/>
  <c r="BI186" i="7"/>
  <c r="BH186" i="7"/>
  <c r="BG186" i="7"/>
  <c r="BE186" i="7"/>
  <c r="T186" i="7"/>
  <c r="R186" i="7"/>
  <c r="P186" i="7"/>
  <c r="BK186" i="7"/>
  <c r="J186" i="7"/>
  <c r="BF186" i="7" s="1"/>
  <c r="BI185" i="7"/>
  <c r="BH185" i="7"/>
  <c r="BG185" i="7"/>
  <c r="BE185" i="7"/>
  <c r="T185" i="7"/>
  <c r="R185" i="7"/>
  <c r="P185" i="7"/>
  <c r="BK185" i="7"/>
  <c r="J185" i="7"/>
  <c r="BF185" i="7" s="1"/>
  <c r="BI184" i="7"/>
  <c r="BH184" i="7"/>
  <c r="BG184" i="7"/>
  <c r="BE184" i="7"/>
  <c r="T184" i="7"/>
  <c r="R184" i="7"/>
  <c r="P184" i="7"/>
  <c r="BK184" i="7"/>
  <c r="J184" i="7"/>
  <c r="BF184" i="7" s="1"/>
  <c r="BI183" i="7"/>
  <c r="BH183" i="7"/>
  <c r="BG183" i="7"/>
  <c r="BE183" i="7"/>
  <c r="T183" i="7"/>
  <c r="R183" i="7"/>
  <c r="P183" i="7"/>
  <c r="BK183" i="7"/>
  <c r="J183" i="7"/>
  <c r="BF183" i="7" s="1"/>
  <c r="BI182" i="7"/>
  <c r="BH182" i="7"/>
  <c r="BG182" i="7"/>
  <c r="BE182" i="7"/>
  <c r="T182" i="7"/>
  <c r="R182" i="7"/>
  <c r="P182" i="7"/>
  <c r="BK182" i="7"/>
  <c r="J182" i="7"/>
  <c r="BF182" i="7" s="1"/>
  <c r="BI181" i="7"/>
  <c r="BH181" i="7"/>
  <c r="BG181" i="7"/>
  <c r="BE181" i="7"/>
  <c r="T181" i="7"/>
  <c r="R181" i="7"/>
  <c r="P181" i="7"/>
  <c r="BK181" i="7"/>
  <c r="J181" i="7"/>
  <c r="BF181" i="7"/>
  <c r="BI180" i="7"/>
  <c r="BH180" i="7"/>
  <c r="BG180" i="7"/>
  <c r="BE180" i="7"/>
  <c r="T180" i="7"/>
  <c r="R180" i="7"/>
  <c r="P180" i="7"/>
  <c r="BK180" i="7"/>
  <c r="J180" i="7"/>
  <c r="BF180" i="7" s="1"/>
  <c r="BI179" i="7"/>
  <c r="BH179" i="7"/>
  <c r="BG179" i="7"/>
  <c r="BE179" i="7"/>
  <c r="T179" i="7"/>
  <c r="R179" i="7"/>
  <c r="P179" i="7"/>
  <c r="BK179" i="7"/>
  <c r="J179" i="7"/>
  <c r="BF179" i="7"/>
  <c r="BI178" i="7"/>
  <c r="BH178" i="7"/>
  <c r="BG178" i="7"/>
  <c r="BE178" i="7"/>
  <c r="T178" i="7"/>
  <c r="R178" i="7"/>
  <c r="P178" i="7"/>
  <c r="BK178" i="7"/>
  <c r="J178" i="7"/>
  <c r="BF178" i="7" s="1"/>
  <c r="BI177" i="7"/>
  <c r="BH177" i="7"/>
  <c r="BG177" i="7"/>
  <c r="BE177" i="7"/>
  <c r="T177" i="7"/>
  <c r="T176" i="7" s="1"/>
  <c r="R177" i="7"/>
  <c r="P177" i="7"/>
  <c r="BK177" i="7"/>
  <c r="J177" i="7"/>
  <c r="BF177" i="7" s="1"/>
  <c r="BI175" i="7"/>
  <c r="BH175" i="7"/>
  <c r="BG175" i="7"/>
  <c r="BE175" i="7"/>
  <c r="T175" i="7"/>
  <c r="R175" i="7"/>
  <c r="P175" i="7"/>
  <c r="BK175" i="7"/>
  <c r="J175" i="7"/>
  <c r="BF175" i="7" s="1"/>
  <c r="BI174" i="7"/>
  <c r="BH174" i="7"/>
  <c r="BG174" i="7"/>
  <c r="BE174" i="7"/>
  <c r="T174" i="7"/>
  <c r="R174" i="7"/>
  <c r="P174" i="7"/>
  <c r="BK174" i="7"/>
  <c r="J174" i="7"/>
  <c r="BF174" i="7" s="1"/>
  <c r="BI173" i="7"/>
  <c r="BH173" i="7"/>
  <c r="BG173" i="7"/>
  <c r="BE173" i="7"/>
  <c r="T173" i="7"/>
  <c r="R173" i="7"/>
  <c r="P173" i="7"/>
  <c r="BK173" i="7"/>
  <c r="J173" i="7"/>
  <c r="BF173" i="7" s="1"/>
  <c r="BI172" i="7"/>
  <c r="BH172" i="7"/>
  <c r="BG172" i="7"/>
  <c r="BE172" i="7"/>
  <c r="T172" i="7"/>
  <c r="R172" i="7"/>
  <c r="P172" i="7"/>
  <c r="BK172" i="7"/>
  <c r="J172" i="7"/>
  <c r="BF172" i="7" s="1"/>
  <c r="BI171" i="7"/>
  <c r="BH171" i="7"/>
  <c r="BG171" i="7"/>
  <c r="BE171" i="7"/>
  <c r="T171" i="7"/>
  <c r="R171" i="7"/>
  <c r="P171" i="7"/>
  <c r="BK171" i="7"/>
  <c r="J171" i="7"/>
  <c r="BF171" i="7"/>
  <c r="BI170" i="7"/>
  <c r="BH170" i="7"/>
  <c r="BG170" i="7"/>
  <c r="BE170" i="7"/>
  <c r="T170" i="7"/>
  <c r="R170" i="7"/>
  <c r="P170" i="7"/>
  <c r="BK170" i="7"/>
  <c r="J170" i="7"/>
  <c r="BF170" i="7" s="1"/>
  <c r="BI169" i="7"/>
  <c r="BH169" i="7"/>
  <c r="BG169" i="7"/>
  <c r="BE169" i="7"/>
  <c r="T169" i="7"/>
  <c r="R169" i="7"/>
  <c r="P169" i="7"/>
  <c r="BK169" i="7"/>
  <c r="J169" i="7"/>
  <c r="BF169" i="7"/>
  <c r="BI168" i="7"/>
  <c r="BH168" i="7"/>
  <c r="BG168" i="7"/>
  <c r="BE168" i="7"/>
  <c r="T168" i="7"/>
  <c r="R168" i="7"/>
  <c r="P168" i="7"/>
  <c r="BK168" i="7"/>
  <c r="J168" i="7"/>
  <c r="BF168" i="7" s="1"/>
  <c r="BI167" i="7"/>
  <c r="BH167" i="7"/>
  <c r="BG167" i="7"/>
  <c r="BE167" i="7"/>
  <c r="T167" i="7"/>
  <c r="R167" i="7"/>
  <c r="P167" i="7"/>
  <c r="BK167" i="7"/>
  <c r="J167" i="7"/>
  <c r="BF167" i="7" s="1"/>
  <c r="BI166" i="7"/>
  <c r="BH166" i="7"/>
  <c r="BG166" i="7"/>
  <c r="BE166" i="7"/>
  <c r="T166" i="7"/>
  <c r="R166" i="7"/>
  <c r="P166" i="7"/>
  <c r="BK166" i="7"/>
  <c r="J166" i="7"/>
  <c r="BF166" i="7" s="1"/>
  <c r="BI165" i="7"/>
  <c r="BH165" i="7"/>
  <c r="BG165" i="7"/>
  <c r="BE165" i="7"/>
  <c r="T165" i="7"/>
  <c r="R165" i="7"/>
  <c r="P165" i="7"/>
  <c r="BK165" i="7"/>
  <c r="J165" i="7"/>
  <c r="BF165" i="7" s="1"/>
  <c r="BI164" i="7"/>
  <c r="BH164" i="7"/>
  <c r="BG164" i="7"/>
  <c r="BE164" i="7"/>
  <c r="T164" i="7"/>
  <c r="R164" i="7"/>
  <c r="P164" i="7"/>
  <c r="BK164" i="7"/>
  <c r="J164" i="7"/>
  <c r="BF164" i="7" s="1"/>
  <c r="BI163" i="7"/>
  <c r="BH163" i="7"/>
  <c r="BG163" i="7"/>
  <c r="BE163" i="7"/>
  <c r="T163" i="7"/>
  <c r="R163" i="7"/>
  <c r="P163" i="7"/>
  <c r="BK163" i="7"/>
  <c r="J163" i="7"/>
  <c r="BF163" i="7"/>
  <c r="BI162" i="7"/>
  <c r="BH162" i="7"/>
  <c r="BG162" i="7"/>
  <c r="BE162" i="7"/>
  <c r="T162" i="7"/>
  <c r="R162" i="7"/>
  <c r="P162" i="7"/>
  <c r="BK162" i="7"/>
  <c r="J162" i="7"/>
  <c r="BF162" i="7" s="1"/>
  <c r="BI161" i="7"/>
  <c r="BH161" i="7"/>
  <c r="BG161" i="7"/>
  <c r="BE161" i="7"/>
  <c r="T161" i="7"/>
  <c r="R161" i="7"/>
  <c r="P161" i="7"/>
  <c r="BK161" i="7"/>
  <c r="J161" i="7"/>
  <c r="BF161" i="7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 s="1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T154" i="7" s="1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 s="1"/>
  <c r="BI155" i="7"/>
  <c r="BH155" i="7"/>
  <c r="BG155" i="7"/>
  <c r="BE155" i="7"/>
  <c r="T155" i="7"/>
  <c r="R155" i="7"/>
  <c r="P155" i="7"/>
  <c r="BK155" i="7"/>
  <c r="J155" i="7"/>
  <c r="BF155" i="7" s="1"/>
  <c r="BI153" i="7"/>
  <c r="BH153" i="7"/>
  <c r="BG153" i="7"/>
  <c r="BE153" i="7"/>
  <c r="T153" i="7"/>
  <c r="R153" i="7"/>
  <c r="R151" i="7" s="1"/>
  <c r="P153" i="7"/>
  <c r="BK153" i="7"/>
  <c r="J153" i="7"/>
  <c r="BF153" i="7"/>
  <c r="BI152" i="7"/>
  <c r="BH152" i="7"/>
  <c r="BG152" i="7"/>
  <c r="BE152" i="7"/>
  <c r="T152" i="7"/>
  <c r="R152" i="7"/>
  <c r="P152" i="7"/>
  <c r="P151" i="7" s="1"/>
  <c r="BK152" i="7"/>
  <c r="BK151" i="7" s="1"/>
  <c r="J151" i="7" s="1"/>
  <c r="J101" i="7" s="1"/>
  <c r="J152" i="7"/>
  <c r="BF152" i="7"/>
  <c r="BI150" i="7"/>
  <c r="BH150" i="7"/>
  <c r="BG150" i="7"/>
  <c r="BE150" i="7"/>
  <c r="T150" i="7"/>
  <c r="T149" i="7" s="1"/>
  <c r="R150" i="7"/>
  <c r="R149" i="7"/>
  <c r="P150" i="7"/>
  <c r="P149" i="7" s="1"/>
  <c r="BK150" i="7"/>
  <c r="BK149" i="7"/>
  <c r="J149" i="7" s="1"/>
  <c r="J100" i="7" s="1"/>
  <c r="J150" i="7"/>
  <c r="BF150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R147" i="7"/>
  <c r="P147" i="7"/>
  <c r="BK147" i="7"/>
  <c r="J147" i="7"/>
  <c r="BF147" i="7" s="1"/>
  <c r="BI146" i="7"/>
  <c r="BH146" i="7"/>
  <c r="BG146" i="7"/>
  <c r="BE146" i="7"/>
  <c r="T146" i="7"/>
  <c r="R146" i="7"/>
  <c r="R145" i="7"/>
  <c r="P146" i="7"/>
  <c r="P145" i="7" s="1"/>
  <c r="BK146" i="7"/>
  <c r="BK145" i="7"/>
  <c r="J145" i="7" s="1"/>
  <c r="J99" i="7" s="1"/>
  <c r="J146" i="7"/>
  <c r="BF146" i="7"/>
  <c r="BI144" i="7"/>
  <c r="BH144" i="7"/>
  <c r="BG144" i="7"/>
  <c r="BE144" i="7"/>
  <c r="T144" i="7"/>
  <c r="R144" i="7"/>
  <c r="P144" i="7"/>
  <c r="BK144" i="7"/>
  <c r="J144" i="7"/>
  <c r="BF144" i="7" s="1"/>
  <c r="BI143" i="7"/>
  <c r="BH143" i="7"/>
  <c r="BG143" i="7"/>
  <c r="BE143" i="7"/>
  <c r="T143" i="7"/>
  <c r="R143" i="7"/>
  <c r="P143" i="7"/>
  <c r="BK143" i="7"/>
  <c r="J143" i="7"/>
  <c r="BF143" i="7" s="1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T135" i="7"/>
  <c r="R136" i="7"/>
  <c r="P136" i="7"/>
  <c r="P135" i="7"/>
  <c r="BK136" i="7"/>
  <c r="J136" i="7"/>
  <c r="BF136" i="7"/>
  <c r="F127" i="7"/>
  <c r="E125" i="7"/>
  <c r="F89" i="7"/>
  <c r="E87" i="7"/>
  <c r="J24" i="7"/>
  <c r="E24" i="7"/>
  <c r="J23" i="7"/>
  <c r="J21" i="7"/>
  <c r="E21" i="7"/>
  <c r="J129" i="7" s="1"/>
  <c r="J20" i="7"/>
  <c r="J18" i="7"/>
  <c r="E18" i="7"/>
  <c r="F130" i="7" s="1"/>
  <c r="J17" i="7"/>
  <c r="J15" i="7"/>
  <c r="E15" i="7"/>
  <c r="F91" i="7" s="1"/>
  <c r="J14" i="7"/>
  <c r="J12" i="7"/>
  <c r="E7" i="7"/>
  <c r="E123" i="7" s="1"/>
  <c r="J322" i="6"/>
  <c r="J37" i="6"/>
  <c r="J36" i="6"/>
  <c r="AY103" i="1"/>
  <c r="J35" i="6"/>
  <c r="AX103" i="1"/>
  <c r="J122" i="6"/>
  <c r="BI321" i="6"/>
  <c r="BH321" i="6"/>
  <c r="BG321" i="6"/>
  <c r="BE321" i="6"/>
  <c r="T321" i="6"/>
  <c r="T319" i="6" s="1"/>
  <c r="R321" i="6"/>
  <c r="P321" i="6"/>
  <c r="BK321" i="6"/>
  <c r="J321" i="6"/>
  <c r="BF321" i="6" s="1"/>
  <c r="BI320" i="6"/>
  <c r="BH320" i="6"/>
  <c r="BG320" i="6"/>
  <c r="BE320" i="6"/>
  <c r="T320" i="6"/>
  <c r="R320" i="6"/>
  <c r="R319" i="6" s="1"/>
  <c r="P320" i="6"/>
  <c r="P319" i="6"/>
  <c r="BK320" i="6"/>
  <c r="J320" i="6"/>
  <c r="BF320" i="6"/>
  <c r="BI318" i="6"/>
  <c r="BH318" i="6"/>
  <c r="BG318" i="6"/>
  <c r="BE318" i="6"/>
  <c r="T318" i="6"/>
  <c r="R318" i="6"/>
  <c r="P318" i="6"/>
  <c r="BK318" i="6"/>
  <c r="J318" i="6"/>
  <c r="BF318" i="6"/>
  <c r="BI317" i="6"/>
  <c r="BH317" i="6"/>
  <c r="BG317" i="6"/>
  <c r="BE317" i="6"/>
  <c r="T317" i="6"/>
  <c r="T316" i="6" s="1"/>
  <c r="R317" i="6"/>
  <c r="R316" i="6" s="1"/>
  <c r="R315" i="6" s="1"/>
  <c r="P317" i="6"/>
  <c r="P316" i="6"/>
  <c r="P315" i="6"/>
  <c r="BK317" i="6"/>
  <c r="BK316" i="6"/>
  <c r="J316" i="6"/>
  <c r="J317" i="6"/>
  <c r="BF317" i="6"/>
  <c r="J120" i="6"/>
  <c r="BI314" i="6"/>
  <c r="BH314" i="6"/>
  <c r="BG314" i="6"/>
  <c r="BE314" i="6"/>
  <c r="T314" i="6"/>
  <c r="R314" i="6"/>
  <c r="P314" i="6"/>
  <c r="BK314" i="6"/>
  <c r="J314" i="6"/>
  <c r="BF314" i="6"/>
  <c r="BI313" i="6"/>
  <c r="BH313" i="6"/>
  <c r="BG313" i="6"/>
  <c r="BE313" i="6"/>
  <c r="T313" i="6"/>
  <c r="R313" i="6"/>
  <c r="P313" i="6"/>
  <c r="BK313" i="6"/>
  <c r="BK310" i="6" s="1"/>
  <c r="J310" i="6" s="1"/>
  <c r="J118" i="6" s="1"/>
  <c r="J313" i="6"/>
  <c r="BF313" i="6" s="1"/>
  <c r="BI312" i="6"/>
  <c r="BH312" i="6"/>
  <c r="BG312" i="6"/>
  <c r="BE312" i="6"/>
  <c r="T312" i="6"/>
  <c r="R312" i="6"/>
  <c r="R310" i="6" s="1"/>
  <c r="P312" i="6"/>
  <c r="BK312" i="6"/>
  <c r="J312" i="6"/>
  <c r="BF312" i="6"/>
  <c r="BI311" i="6"/>
  <c r="BH311" i="6"/>
  <c r="BG311" i="6"/>
  <c r="BE311" i="6"/>
  <c r="T311" i="6"/>
  <c r="T310" i="6" s="1"/>
  <c r="R311" i="6"/>
  <c r="P311" i="6"/>
  <c r="P310" i="6" s="1"/>
  <c r="BK311" i="6"/>
  <c r="J311" i="6"/>
  <c r="BF311" i="6"/>
  <c r="BI309" i="6"/>
  <c r="BH309" i="6"/>
  <c r="BG309" i="6"/>
  <c r="BE309" i="6"/>
  <c r="T309" i="6"/>
  <c r="T307" i="6" s="1"/>
  <c r="R309" i="6"/>
  <c r="P309" i="6"/>
  <c r="BK309" i="6"/>
  <c r="J309" i="6"/>
  <c r="BF309" i="6" s="1"/>
  <c r="BI308" i="6"/>
  <c r="BH308" i="6"/>
  <c r="BG308" i="6"/>
  <c r="BE308" i="6"/>
  <c r="T308" i="6"/>
  <c r="R308" i="6"/>
  <c r="R307" i="6" s="1"/>
  <c r="P308" i="6"/>
  <c r="P307" i="6"/>
  <c r="BK308" i="6"/>
  <c r="BK307" i="6" s="1"/>
  <c r="J307" i="6" s="1"/>
  <c r="J117" i="6" s="1"/>
  <c r="J308" i="6"/>
  <c r="BF308" i="6"/>
  <c r="BI306" i="6"/>
  <c r="BH306" i="6"/>
  <c r="BG306" i="6"/>
  <c r="BE306" i="6"/>
  <c r="T306" i="6"/>
  <c r="R306" i="6"/>
  <c r="P306" i="6"/>
  <c r="BK306" i="6"/>
  <c r="J306" i="6"/>
  <c r="BF306" i="6"/>
  <c r="BI305" i="6"/>
  <c r="BH305" i="6"/>
  <c r="BG305" i="6"/>
  <c r="BE305" i="6"/>
  <c r="T305" i="6"/>
  <c r="R305" i="6"/>
  <c r="P305" i="6"/>
  <c r="BK305" i="6"/>
  <c r="J305" i="6"/>
  <c r="BF305" i="6" s="1"/>
  <c r="BI304" i="6"/>
  <c r="BH304" i="6"/>
  <c r="BG304" i="6"/>
  <c r="BE304" i="6"/>
  <c r="T304" i="6"/>
  <c r="T303" i="6"/>
  <c r="R304" i="6"/>
  <c r="R303" i="6" s="1"/>
  <c r="P304" i="6"/>
  <c r="P303" i="6"/>
  <c r="BK304" i="6"/>
  <c r="BK303" i="6" s="1"/>
  <c r="J303" i="6" s="1"/>
  <c r="J116" i="6" s="1"/>
  <c r="J304" i="6"/>
  <c r="BF304" i="6" s="1"/>
  <c r="BI302" i="6"/>
  <c r="BH302" i="6"/>
  <c r="BG302" i="6"/>
  <c r="BE302" i="6"/>
  <c r="T302" i="6"/>
  <c r="R302" i="6"/>
  <c r="P302" i="6"/>
  <c r="BK302" i="6"/>
  <c r="J302" i="6"/>
  <c r="BF302" i="6"/>
  <c r="BI301" i="6"/>
  <c r="BH301" i="6"/>
  <c r="BG301" i="6"/>
  <c r="BE301" i="6"/>
  <c r="T301" i="6"/>
  <c r="R301" i="6"/>
  <c r="P301" i="6"/>
  <c r="BK301" i="6"/>
  <c r="BK294" i="6" s="1"/>
  <c r="J294" i="6" s="1"/>
  <c r="J115" i="6" s="1"/>
  <c r="J301" i="6"/>
  <c r="BF301" i="6" s="1"/>
  <c r="BI300" i="6"/>
  <c r="BH300" i="6"/>
  <c r="BG300" i="6"/>
  <c r="BE300" i="6"/>
  <c r="T300" i="6"/>
  <c r="R300" i="6"/>
  <c r="P300" i="6"/>
  <c r="BK300" i="6"/>
  <c r="J300" i="6"/>
  <c r="BF300" i="6"/>
  <c r="BI299" i="6"/>
  <c r="BH299" i="6"/>
  <c r="BG299" i="6"/>
  <c r="BE299" i="6"/>
  <c r="T299" i="6"/>
  <c r="R299" i="6"/>
  <c r="P299" i="6"/>
  <c r="BK299" i="6"/>
  <c r="J299" i="6"/>
  <c r="BF299" i="6" s="1"/>
  <c r="BI298" i="6"/>
  <c r="BH298" i="6"/>
  <c r="BG298" i="6"/>
  <c r="BE298" i="6"/>
  <c r="T298" i="6"/>
  <c r="R298" i="6"/>
  <c r="P298" i="6"/>
  <c r="BK298" i="6"/>
  <c r="J298" i="6"/>
  <c r="BF298" i="6"/>
  <c r="BI297" i="6"/>
  <c r="BH297" i="6"/>
  <c r="BG297" i="6"/>
  <c r="BE297" i="6"/>
  <c r="T297" i="6"/>
  <c r="R297" i="6"/>
  <c r="P297" i="6"/>
  <c r="BK297" i="6"/>
  <c r="J297" i="6"/>
  <c r="BF297" i="6" s="1"/>
  <c r="BI296" i="6"/>
  <c r="BH296" i="6"/>
  <c r="BG296" i="6"/>
  <c r="BE296" i="6"/>
  <c r="T296" i="6"/>
  <c r="R296" i="6"/>
  <c r="P296" i="6"/>
  <c r="BK296" i="6"/>
  <c r="J296" i="6"/>
  <c r="BF296" i="6"/>
  <c r="BI295" i="6"/>
  <c r="BH295" i="6"/>
  <c r="BG295" i="6"/>
  <c r="BE295" i="6"/>
  <c r="T295" i="6"/>
  <c r="R295" i="6"/>
  <c r="R294" i="6"/>
  <c r="P295" i="6"/>
  <c r="BK295" i="6"/>
  <c r="J295" i="6"/>
  <c r="BF295" i="6"/>
  <c r="BI293" i="6"/>
  <c r="BH293" i="6"/>
  <c r="BG293" i="6"/>
  <c r="BE293" i="6"/>
  <c r="T293" i="6"/>
  <c r="R293" i="6"/>
  <c r="P293" i="6"/>
  <c r="BK293" i="6"/>
  <c r="J293" i="6"/>
  <c r="BF293" i="6" s="1"/>
  <c r="BI292" i="6"/>
  <c r="BH292" i="6"/>
  <c r="BG292" i="6"/>
  <c r="BE292" i="6"/>
  <c r="T292" i="6"/>
  <c r="R292" i="6"/>
  <c r="P292" i="6"/>
  <c r="BK292" i="6"/>
  <c r="J292" i="6"/>
  <c r="BF292" i="6"/>
  <c r="BI291" i="6"/>
  <c r="BH291" i="6"/>
  <c r="BG291" i="6"/>
  <c r="BE291" i="6"/>
  <c r="T291" i="6"/>
  <c r="R291" i="6"/>
  <c r="R290" i="6"/>
  <c r="P291" i="6"/>
  <c r="BK291" i="6"/>
  <c r="BK290" i="6"/>
  <c r="J290" i="6" s="1"/>
  <c r="J291" i="6"/>
  <c r="BF291" i="6"/>
  <c r="J114" i="6"/>
  <c r="BI289" i="6"/>
  <c r="BH289" i="6"/>
  <c r="BG289" i="6"/>
  <c r="BE289" i="6"/>
  <c r="T289" i="6"/>
  <c r="R289" i="6"/>
  <c r="P289" i="6"/>
  <c r="BK289" i="6"/>
  <c r="J289" i="6"/>
  <c r="BF289" i="6" s="1"/>
  <c r="BI288" i="6"/>
  <c r="BH288" i="6"/>
  <c r="BG288" i="6"/>
  <c r="BE288" i="6"/>
  <c r="T288" i="6"/>
  <c r="R288" i="6"/>
  <c r="P288" i="6"/>
  <c r="BK288" i="6"/>
  <c r="J288" i="6"/>
  <c r="BF288" i="6"/>
  <c r="BI287" i="6"/>
  <c r="BH287" i="6"/>
  <c r="BG287" i="6"/>
  <c r="BE287" i="6"/>
  <c r="T287" i="6"/>
  <c r="R287" i="6"/>
  <c r="P287" i="6"/>
  <c r="BK287" i="6"/>
  <c r="J287" i="6"/>
  <c r="BF287" i="6" s="1"/>
  <c r="BI286" i="6"/>
  <c r="BH286" i="6"/>
  <c r="BG286" i="6"/>
  <c r="BE286" i="6"/>
  <c r="T286" i="6"/>
  <c r="R286" i="6"/>
  <c r="P286" i="6"/>
  <c r="BK286" i="6"/>
  <c r="J286" i="6"/>
  <c r="BF286" i="6"/>
  <c r="BI285" i="6"/>
  <c r="BH285" i="6"/>
  <c r="BG285" i="6"/>
  <c r="BE285" i="6"/>
  <c r="T285" i="6"/>
  <c r="R285" i="6"/>
  <c r="P285" i="6"/>
  <c r="BK285" i="6"/>
  <c r="J285" i="6"/>
  <c r="BF285" i="6" s="1"/>
  <c r="BI284" i="6"/>
  <c r="BH284" i="6"/>
  <c r="BG284" i="6"/>
  <c r="BE284" i="6"/>
  <c r="T284" i="6"/>
  <c r="R284" i="6"/>
  <c r="P284" i="6"/>
  <c r="BK284" i="6"/>
  <c r="J284" i="6"/>
  <c r="BF284" i="6"/>
  <c r="BI283" i="6"/>
  <c r="BH283" i="6"/>
  <c r="BG283" i="6"/>
  <c r="BE283" i="6"/>
  <c r="T283" i="6"/>
  <c r="R283" i="6"/>
  <c r="P283" i="6"/>
  <c r="BK283" i="6"/>
  <c r="J283" i="6"/>
  <c r="BF283" i="6" s="1"/>
  <c r="BI282" i="6"/>
  <c r="BH282" i="6"/>
  <c r="BG282" i="6"/>
  <c r="BE282" i="6"/>
  <c r="T282" i="6"/>
  <c r="R282" i="6"/>
  <c r="P282" i="6"/>
  <c r="BK282" i="6"/>
  <c r="J282" i="6"/>
  <c r="BF282" i="6"/>
  <c r="BI281" i="6"/>
  <c r="BH281" i="6"/>
  <c r="BG281" i="6"/>
  <c r="BE281" i="6"/>
  <c r="T281" i="6"/>
  <c r="R281" i="6"/>
  <c r="P281" i="6"/>
  <c r="BK281" i="6"/>
  <c r="J281" i="6"/>
  <c r="BF281" i="6" s="1"/>
  <c r="BI280" i="6"/>
  <c r="BH280" i="6"/>
  <c r="BG280" i="6"/>
  <c r="BE280" i="6"/>
  <c r="T280" i="6"/>
  <c r="R280" i="6"/>
  <c r="P280" i="6"/>
  <c r="BK280" i="6"/>
  <c r="J280" i="6"/>
  <c r="BF280" i="6"/>
  <c r="BI279" i="6"/>
  <c r="BH279" i="6"/>
  <c r="BG279" i="6"/>
  <c r="BE279" i="6"/>
  <c r="T279" i="6"/>
  <c r="R279" i="6"/>
  <c r="P279" i="6"/>
  <c r="BK279" i="6"/>
  <c r="J279" i="6"/>
  <c r="BF279" i="6" s="1"/>
  <c r="BI278" i="6"/>
  <c r="BH278" i="6"/>
  <c r="BG278" i="6"/>
  <c r="BE278" i="6"/>
  <c r="T278" i="6"/>
  <c r="R278" i="6"/>
  <c r="P278" i="6"/>
  <c r="BK278" i="6"/>
  <c r="J278" i="6"/>
  <c r="BF278" i="6"/>
  <c r="BI277" i="6"/>
  <c r="BH277" i="6"/>
  <c r="BG277" i="6"/>
  <c r="BE277" i="6"/>
  <c r="T277" i="6"/>
  <c r="R277" i="6"/>
  <c r="P277" i="6"/>
  <c r="BK277" i="6"/>
  <c r="J277" i="6"/>
  <c r="BF277" i="6" s="1"/>
  <c r="BI276" i="6"/>
  <c r="BH276" i="6"/>
  <c r="BG276" i="6"/>
  <c r="BE276" i="6"/>
  <c r="T276" i="6"/>
  <c r="R276" i="6"/>
  <c r="P276" i="6"/>
  <c r="BK276" i="6"/>
  <c r="J276" i="6"/>
  <c r="BF276" i="6"/>
  <c r="BI275" i="6"/>
  <c r="BH275" i="6"/>
  <c r="BG275" i="6"/>
  <c r="BE275" i="6"/>
  <c r="T275" i="6"/>
  <c r="R275" i="6"/>
  <c r="P275" i="6"/>
  <c r="BK275" i="6"/>
  <c r="J275" i="6"/>
  <c r="BF275" i="6" s="1"/>
  <c r="BI274" i="6"/>
  <c r="BH274" i="6"/>
  <c r="BG274" i="6"/>
  <c r="BE274" i="6"/>
  <c r="T274" i="6"/>
  <c r="R274" i="6"/>
  <c r="P274" i="6"/>
  <c r="BK274" i="6"/>
  <c r="J274" i="6"/>
  <c r="BF274" i="6"/>
  <c r="BI273" i="6"/>
  <c r="BH273" i="6"/>
  <c r="BG273" i="6"/>
  <c r="BE273" i="6"/>
  <c r="T273" i="6"/>
  <c r="R273" i="6"/>
  <c r="P273" i="6"/>
  <c r="BK273" i="6"/>
  <c r="BK270" i="6" s="1"/>
  <c r="J270" i="6" s="1"/>
  <c r="J113" i="6" s="1"/>
  <c r="J273" i="6"/>
  <c r="BF273" i="6" s="1"/>
  <c r="BI272" i="6"/>
  <c r="BH272" i="6"/>
  <c r="BG272" i="6"/>
  <c r="BE272" i="6"/>
  <c r="T272" i="6"/>
  <c r="R272" i="6"/>
  <c r="P272" i="6"/>
  <c r="BK272" i="6"/>
  <c r="J272" i="6"/>
  <c r="BF272" i="6"/>
  <c r="BI271" i="6"/>
  <c r="BH271" i="6"/>
  <c r="BG271" i="6"/>
  <c r="BE271" i="6"/>
  <c r="T271" i="6"/>
  <c r="T270" i="6" s="1"/>
  <c r="R271" i="6"/>
  <c r="P271" i="6"/>
  <c r="BK271" i="6"/>
  <c r="J271" i="6"/>
  <c r="BF271" i="6"/>
  <c r="BI269" i="6"/>
  <c r="BH269" i="6"/>
  <c r="BG269" i="6"/>
  <c r="BE269" i="6"/>
  <c r="T269" i="6"/>
  <c r="R269" i="6"/>
  <c r="P269" i="6"/>
  <c r="BK269" i="6"/>
  <c r="J269" i="6"/>
  <c r="BF269" i="6" s="1"/>
  <c r="BI268" i="6"/>
  <c r="BH268" i="6"/>
  <c r="BG268" i="6"/>
  <c r="BE268" i="6"/>
  <c r="T268" i="6"/>
  <c r="R268" i="6"/>
  <c r="P268" i="6"/>
  <c r="BK268" i="6"/>
  <c r="J268" i="6"/>
  <c r="BF268" i="6"/>
  <c r="BI267" i="6"/>
  <c r="BH267" i="6"/>
  <c r="BG267" i="6"/>
  <c r="BE267" i="6"/>
  <c r="T267" i="6"/>
  <c r="R267" i="6"/>
  <c r="P267" i="6"/>
  <c r="BK267" i="6"/>
  <c r="J267" i="6"/>
  <c r="BF267" i="6" s="1"/>
  <c r="BI266" i="6"/>
  <c r="BH266" i="6"/>
  <c r="BG266" i="6"/>
  <c r="BE266" i="6"/>
  <c r="T266" i="6"/>
  <c r="R266" i="6"/>
  <c r="P266" i="6"/>
  <c r="P261" i="6" s="1"/>
  <c r="BK266" i="6"/>
  <c r="J266" i="6"/>
  <c r="BF266" i="6"/>
  <c r="BI265" i="6"/>
  <c r="BH265" i="6"/>
  <c r="BG265" i="6"/>
  <c r="BE265" i="6"/>
  <c r="T265" i="6"/>
  <c r="R265" i="6"/>
  <c r="P265" i="6"/>
  <c r="BK265" i="6"/>
  <c r="J265" i="6"/>
  <c r="BF265" i="6" s="1"/>
  <c r="BI264" i="6"/>
  <c r="BH264" i="6"/>
  <c r="BG264" i="6"/>
  <c r="BE264" i="6"/>
  <c r="T264" i="6"/>
  <c r="R264" i="6"/>
  <c r="P264" i="6"/>
  <c r="BK264" i="6"/>
  <c r="J264" i="6"/>
  <c r="BF264" i="6"/>
  <c r="BI263" i="6"/>
  <c r="BH263" i="6"/>
  <c r="BG263" i="6"/>
  <c r="BE263" i="6"/>
  <c r="T263" i="6"/>
  <c r="R263" i="6"/>
  <c r="P263" i="6"/>
  <c r="BK263" i="6"/>
  <c r="J263" i="6"/>
  <c r="BF263" i="6" s="1"/>
  <c r="BI262" i="6"/>
  <c r="BH262" i="6"/>
  <c r="BG262" i="6"/>
  <c r="BE262" i="6"/>
  <c r="T262" i="6"/>
  <c r="R262" i="6"/>
  <c r="P262" i="6"/>
  <c r="BK262" i="6"/>
  <c r="J262" i="6"/>
  <c r="BF262" i="6"/>
  <c r="BI260" i="6"/>
  <c r="BH260" i="6"/>
  <c r="BG260" i="6"/>
  <c r="BE260" i="6"/>
  <c r="T260" i="6"/>
  <c r="R260" i="6"/>
  <c r="P260" i="6"/>
  <c r="BK260" i="6"/>
  <c r="J260" i="6"/>
  <c r="BF260" i="6"/>
  <c r="BI259" i="6"/>
  <c r="BH259" i="6"/>
  <c r="BG259" i="6"/>
  <c r="BE259" i="6"/>
  <c r="T259" i="6"/>
  <c r="R259" i="6"/>
  <c r="P259" i="6"/>
  <c r="BK259" i="6"/>
  <c r="BK256" i="6" s="1"/>
  <c r="J256" i="6" s="1"/>
  <c r="J111" i="6" s="1"/>
  <c r="J259" i="6"/>
  <c r="BF259" i="6" s="1"/>
  <c r="BI258" i="6"/>
  <c r="BH258" i="6"/>
  <c r="BG258" i="6"/>
  <c r="BE258" i="6"/>
  <c r="T258" i="6"/>
  <c r="R258" i="6"/>
  <c r="R256" i="6" s="1"/>
  <c r="P258" i="6"/>
  <c r="BK258" i="6"/>
  <c r="J258" i="6"/>
  <c r="BF258" i="6"/>
  <c r="BI257" i="6"/>
  <c r="BH257" i="6"/>
  <c r="BG257" i="6"/>
  <c r="BE257" i="6"/>
  <c r="T257" i="6"/>
  <c r="T256" i="6" s="1"/>
  <c r="R257" i="6"/>
  <c r="P257" i="6"/>
  <c r="P256" i="6" s="1"/>
  <c r="BK257" i="6"/>
  <c r="J257" i="6"/>
  <c r="BF257" i="6"/>
  <c r="BI255" i="6"/>
  <c r="BH255" i="6"/>
  <c r="BG255" i="6"/>
  <c r="BE255" i="6"/>
  <c r="T255" i="6"/>
  <c r="R255" i="6"/>
  <c r="P255" i="6"/>
  <c r="BK255" i="6"/>
  <c r="J255" i="6"/>
  <c r="BF255" i="6" s="1"/>
  <c r="BI254" i="6"/>
  <c r="BH254" i="6"/>
  <c r="BG254" i="6"/>
  <c r="BE254" i="6"/>
  <c r="T254" i="6"/>
  <c r="R254" i="6"/>
  <c r="P254" i="6"/>
  <c r="BK254" i="6"/>
  <c r="J254" i="6"/>
  <c r="BF254" i="6"/>
  <c r="BI253" i="6"/>
  <c r="BH253" i="6"/>
  <c r="BG253" i="6"/>
  <c r="BE253" i="6"/>
  <c r="T253" i="6"/>
  <c r="R253" i="6"/>
  <c r="R252" i="6"/>
  <c r="P253" i="6"/>
  <c r="P252" i="6" s="1"/>
  <c r="BK253" i="6"/>
  <c r="BK252" i="6"/>
  <c r="J252" i="6"/>
  <c r="J110" i="6" s="1"/>
  <c r="J253" i="6"/>
  <c r="BF253" i="6"/>
  <c r="BI251" i="6"/>
  <c r="BH251" i="6"/>
  <c r="BG251" i="6"/>
  <c r="BE251" i="6"/>
  <c r="T251" i="6"/>
  <c r="T243" i="6" s="1"/>
  <c r="R251" i="6"/>
  <c r="P251" i="6"/>
  <c r="BK251" i="6"/>
  <c r="J251" i="6"/>
  <c r="BF251" i="6" s="1"/>
  <c r="BI250" i="6"/>
  <c r="BH250" i="6"/>
  <c r="BG250" i="6"/>
  <c r="BE250" i="6"/>
  <c r="T250" i="6"/>
  <c r="R250" i="6"/>
  <c r="P250" i="6"/>
  <c r="BK250" i="6"/>
  <c r="J250" i="6"/>
  <c r="BF250" i="6"/>
  <c r="BI249" i="6"/>
  <c r="BH249" i="6"/>
  <c r="BG249" i="6"/>
  <c r="BE249" i="6"/>
  <c r="T249" i="6"/>
  <c r="R249" i="6"/>
  <c r="P249" i="6"/>
  <c r="BK249" i="6"/>
  <c r="J249" i="6"/>
  <c r="BF249" i="6" s="1"/>
  <c r="BI248" i="6"/>
  <c r="BH248" i="6"/>
  <c r="BG248" i="6"/>
  <c r="BE248" i="6"/>
  <c r="T248" i="6"/>
  <c r="R248" i="6"/>
  <c r="P248" i="6"/>
  <c r="BK248" i="6"/>
  <c r="J248" i="6"/>
  <c r="BF248" i="6"/>
  <c r="BI247" i="6"/>
  <c r="BH247" i="6"/>
  <c r="BG247" i="6"/>
  <c r="BE247" i="6"/>
  <c r="T247" i="6"/>
  <c r="R247" i="6"/>
  <c r="P247" i="6"/>
  <c r="BK247" i="6"/>
  <c r="J247" i="6"/>
  <c r="BF247" i="6" s="1"/>
  <c r="BI246" i="6"/>
  <c r="BH246" i="6"/>
  <c r="BG246" i="6"/>
  <c r="BE246" i="6"/>
  <c r="T246" i="6"/>
  <c r="R246" i="6"/>
  <c r="P246" i="6"/>
  <c r="P243" i="6" s="1"/>
  <c r="BK246" i="6"/>
  <c r="J246" i="6"/>
  <c r="BF246" i="6"/>
  <c r="BI245" i="6"/>
  <c r="BH245" i="6"/>
  <c r="BG245" i="6"/>
  <c r="BE245" i="6"/>
  <c r="T245" i="6"/>
  <c r="R245" i="6"/>
  <c r="P245" i="6"/>
  <c r="BK245" i="6"/>
  <c r="J245" i="6"/>
  <c r="BF245" i="6" s="1"/>
  <c r="BI244" i="6"/>
  <c r="BH244" i="6"/>
  <c r="BG244" i="6"/>
  <c r="BE244" i="6"/>
  <c r="T244" i="6"/>
  <c r="R244" i="6"/>
  <c r="R243" i="6" s="1"/>
  <c r="P244" i="6"/>
  <c r="BK244" i="6"/>
  <c r="J244" i="6"/>
  <c r="BF244" i="6" s="1"/>
  <c r="BI242" i="6"/>
  <c r="BH242" i="6"/>
  <c r="BG242" i="6"/>
  <c r="BE242" i="6"/>
  <c r="T242" i="6"/>
  <c r="R242" i="6"/>
  <c r="P242" i="6"/>
  <c r="BK242" i="6"/>
  <c r="J242" i="6"/>
  <c r="BF242" i="6"/>
  <c r="BI241" i="6"/>
  <c r="BH241" i="6"/>
  <c r="BG241" i="6"/>
  <c r="BE241" i="6"/>
  <c r="T241" i="6"/>
  <c r="R241" i="6"/>
  <c r="P241" i="6"/>
  <c r="BK241" i="6"/>
  <c r="J241" i="6"/>
  <c r="BF241" i="6" s="1"/>
  <c r="BI240" i="6"/>
  <c r="BH240" i="6"/>
  <c r="BG240" i="6"/>
  <c r="BE240" i="6"/>
  <c r="T240" i="6"/>
  <c r="R240" i="6"/>
  <c r="P240" i="6"/>
  <c r="BK240" i="6"/>
  <c r="J240" i="6"/>
  <c r="BF240" i="6"/>
  <c r="BI239" i="6"/>
  <c r="BH239" i="6"/>
  <c r="BG239" i="6"/>
  <c r="BE239" i="6"/>
  <c r="T239" i="6"/>
  <c r="R239" i="6"/>
  <c r="P239" i="6"/>
  <c r="BK239" i="6"/>
  <c r="J239" i="6"/>
  <c r="BF239" i="6" s="1"/>
  <c r="BI238" i="6"/>
  <c r="BH238" i="6"/>
  <c r="BG238" i="6"/>
  <c r="BE238" i="6"/>
  <c r="T238" i="6"/>
  <c r="R238" i="6"/>
  <c r="P238" i="6"/>
  <c r="BK238" i="6"/>
  <c r="J238" i="6"/>
  <c r="BF238" i="6"/>
  <c r="BI237" i="6"/>
  <c r="BH237" i="6"/>
  <c r="BG237" i="6"/>
  <c r="BE237" i="6"/>
  <c r="T237" i="6"/>
  <c r="R237" i="6"/>
  <c r="P237" i="6"/>
  <c r="BK237" i="6"/>
  <c r="BK234" i="6" s="1"/>
  <c r="J234" i="6" s="1"/>
  <c r="J108" i="6" s="1"/>
  <c r="J237" i="6"/>
  <c r="BF237" i="6" s="1"/>
  <c r="BI236" i="6"/>
  <c r="BH236" i="6"/>
  <c r="BG236" i="6"/>
  <c r="BE236" i="6"/>
  <c r="T236" i="6"/>
  <c r="R236" i="6"/>
  <c r="R234" i="6" s="1"/>
  <c r="P236" i="6"/>
  <c r="BK236" i="6"/>
  <c r="J236" i="6"/>
  <c r="BF236" i="6"/>
  <c r="BI235" i="6"/>
  <c r="BH235" i="6"/>
  <c r="BG235" i="6"/>
  <c r="BE235" i="6"/>
  <c r="T235" i="6"/>
  <c r="R235" i="6"/>
  <c r="P235" i="6"/>
  <c r="BK235" i="6"/>
  <c r="J235" i="6"/>
  <c r="BF235" i="6"/>
  <c r="BI233" i="6"/>
  <c r="BH233" i="6"/>
  <c r="BG233" i="6"/>
  <c r="BE233" i="6"/>
  <c r="T233" i="6"/>
  <c r="R233" i="6"/>
  <c r="P233" i="6"/>
  <c r="BK233" i="6"/>
  <c r="J233" i="6"/>
  <c r="BF233" i="6" s="1"/>
  <c r="BI232" i="6"/>
  <c r="BH232" i="6"/>
  <c r="BG232" i="6"/>
  <c r="BE232" i="6"/>
  <c r="T232" i="6"/>
  <c r="R232" i="6"/>
  <c r="P232" i="6"/>
  <c r="BK232" i="6"/>
  <c r="J232" i="6"/>
  <c r="BF232" i="6"/>
  <c r="BI231" i="6"/>
  <c r="BH231" i="6"/>
  <c r="BG231" i="6"/>
  <c r="BE231" i="6"/>
  <c r="T231" i="6"/>
  <c r="R231" i="6"/>
  <c r="P231" i="6"/>
  <c r="BK231" i="6"/>
  <c r="J231" i="6"/>
  <c r="BF231" i="6" s="1"/>
  <c r="BI230" i="6"/>
  <c r="BH230" i="6"/>
  <c r="BG230" i="6"/>
  <c r="BE230" i="6"/>
  <c r="T230" i="6"/>
  <c r="R230" i="6"/>
  <c r="P230" i="6"/>
  <c r="BK230" i="6"/>
  <c r="J230" i="6"/>
  <c r="BF230" i="6"/>
  <c r="BI229" i="6"/>
  <c r="BH229" i="6"/>
  <c r="BG229" i="6"/>
  <c r="BE229" i="6"/>
  <c r="T229" i="6"/>
  <c r="R229" i="6"/>
  <c r="P229" i="6"/>
  <c r="BK229" i="6"/>
  <c r="J229" i="6"/>
  <c r="BF229" i="6" s="1"/>
  <c r="BI228" i="6"/>
  <c r="BH228" i="6"/>
  <c r="BG228" i="6"/>
  <c r="BE228" i="6"/>
  <c r="T228" i="6"/>
  <c r="R228" i="6"/>
  <c r="P228" i="6"/>
  <c r="BK228" i="6"/>
  <c r="J228" i="6"/>
  <c r="BF228" i="6"/>
  <c r="BI227" i="6"/>
  <c r="BH227" i="6"/>
  <c r="BG227" i="6"/>
  <c r="BE227" i="6"/>
  <c r="T227" i="6"/>
  <c r="R227" i="6"/>
  <c r="P227" i="6"/>
  <c r="BK227" i="6"/>
  <c r="J227" i="6"/>
  <c r="BF227" i="6" s="1"/>
  <c r="BI226" i="6"/>
  <c r="BH226" i="6"/>
  <c r="BG226" i="6"/>
  <c r="BE226" i="6"/>
  <c r="T226" i="6"/>
  <c r="R226" i="6"/>
  <c r="P226" i="6"/>
  <c r="BK226" i="6"/>
  <c r="J226" i="6"/>
  <c r="BF226" i="6" s="1"/>
  <c r="BI225" i="6"/>
  <c r="BH225" i="6"/>
  <c r="BG225" i="6"/>
  <c r="BE225" i="6"/>
  <c r="T225" i="6"/>
  <c r="R225" i="6"/>
  <c r="P225" i="6"/>
  <c r="BK225" i="6"/>
  <c r="J225" i="6"/>
  <c r="BF225" i="6" s="1"/>
  <c r="BI224" i="6"/>
  <c r="BH224" i="6"/>
  <c r="BG224" i="6"/>
  <c r="BE224" i="6"/>
  <c r="T224" i="6"/>
  <c r="R224" i="6"/>
  <c r="P224" i="6"/>
  <c r="BK224" i="6"/>
  <c r="J224" i="6"/>
  <c r="BF224" i="6" s="1"/>
  <c r="BI223" i="6"/>
  <c r="BH223" i="6"/>
  <c r="BG223" i="6"/>
  <c r="BE223" i="6"/>
  <c r="T223" i="6"/>
  <c r="R223" i="6"/>
  <c r="P223" i="6"/>
  <c r="BK223" i="6"/>
  <c r="J223" i="6"/>
  <c r="BF223" i="6" s="1"/>
  <c r="BI222" i="6"/>
  <c r="BH222" i="6"/>
  <c r="BG222" i="6"/>
  <c r="BE222" i="6"/>
  <c r="T222" i="6"/>
  <c r="R222" i="6"/>
  <c r="P222" i="6"/>
  <c r="BK222" i="6"/>
  <c r="J222" i="6"/>
  <c r="BF222" i="6" s="1"/>
  <c r="BI221" i="6"/>
  <c r="BH221" i="6"/>
  <c r="BG221" i="6"/>
  <c r="BE221" i="6"/>
  <c r="T221" i="6"/>
  <c r="R221" i="6"/>
  <c r="P221" i="6"/>
  <c r="BK221" i="6"/>
  <c r="BK219" i="6" s="1"/>
  <c r="J221" i="6"/>
  <c r="BF221" i="6" s="1"/>
  <c r="BI220" i="6"/>
  <c r="BH220" i="6"/>
  <c r="BG220" i="6"/>
  <c r="BE220" i="6"/>
  <c r="T220" i="6"/>
  <c r="T219" i="6"/>
  <c r="R220" i="6"/>
  <c r="P220" i="6"/>
  <c r="P219" i="6" s="1"/>
  <c r="BK220" i="6"/>
  <c r="J220" i="6"/>
  <c r="BF220" i="6" s="1"/>
  <c r="BI217" i="6"/>
  <c r="BH217" i="6"/>
  <c r="BG217" i="6"/>
  <c r="BE217" i="6"/>
  <c r="T217" i="6"/>
  <c r="R217" i="6"/>
  <c r="P217" i="6"/>
  <c r="BK217" i="6"/>
  <c r="J217" i="6"/>
  <c r="BF217" i="6" s="1"/>
  <c r="BI216" i="6"/>
  <c r="BH216" i="6"/>
  <c r="BG216" i="6"/>
  <c r="BE216" i="6"/>
  <c r="T216" i="6"/>
  <c r="T215" i="6"/>
  <c r="R216" i="6"/>
  <c r="R215" i="6" s="1"/>
  <c r="P216" i="6"/>
  <c r="P215" i="6" s="1"/>
  <c r="BK216" i="6"/>
  <c r="BK215" i="6" s="1"/>
  <c r="J215" i="6" s="1"/>
  <c r="J105" i="6" s="1"/>
  <c r="J216" i="6"/>
  <c r="BF216" i="6" s="1"/>
  <c r="BI214" i="6"/>
  <c r="BH214" i="6"/>
  <c r="BG214" i="6"/>
  <c r="BE214" i="6"/>
  <c r="T214" i="6"/>
  <c r="R214" i="6"/>
  <c r="P214" i="6"/>
  <c r="BK214" i="6"/>
  <c r="J214" i="6"/>
  <c r="BF214" i="6"/>
  <c r="BI213" i="6"/>
  <c r="BH213" i="6"/>
  <c r="BG213" i="6"/>
  <c r="BE213" i="6"/>
  <c r="T213" i="6"/>
  <c r="R213" i="6"/>
  <c r="P213" i="6"/>
  <c r="BK213" i="6"/>
  <c r="J213" i="6"/>
  <c r="BF213" i="6" s="1"/>
  <c r="BI212" i="6"/>
  <c r="BH212" i="6"/>
  <c r="BG212" i="6"/>
  <c r="BE212" i="6"/>
  <c r="T212" i="6"/>
  <c r="R212" i="6"/>
  <c r="P212" i="6"/>
  <c r="BK212" i="6"/>
  <c r="J212" i="6"/>
  <c r="BF212" i="6"/>
  <c r="BI211" i="6"/>
  <c r="BH211" i="6"/>
  <c r="BG211" i="6"/>
  <c r="BE211" i="6"/>
  <c r="T211" i="6"/>
  <c r="R211" i="6"/>
  <c r="P211" i="6"/>
  <c r="BK211" i="6"/>
  <c r="J211" i="6"/>
  <c r="BF211" i="6" s="1"/>
  <c r="BI210" i="6"/>
  <c r="BH210" i="6"/>
  <c r="BG210" i="6"/>
  <c r="BE210" i="6"/>
  <c r="T210" i="6"/>
  <c r="R210" i="6"/>
  <c r="P210" i="6"/>
  <c r="BK210" i="6"/>
  <c r="J210" i="6"/>
  <c r="BF210" i="6" s="1"/>
  <c r="BI209" i="6"/>
  <c r="BH209" i="6"/>
  <c r="BG209" i="6"/>
  <c r="BE209" i="6"/>
  <c r="T209" i="6"/>
  <c r="R209" i="6"/>
  <c r="P209" i="6"/>
  <c r="BK209" i="6"/>
  <c r="BK208" i="6" s="1"/>
  <c r="J208" i="6" s="1"/>
  <c r="J104" i="6" s="1"/>
  <c r="J209" i="6"/>
  <c r="BF209" i="6"/>
  <c r="BI207" i="6"/>
  <c r="BH207" i="6"/>
  <c r="BG207" i="6"/>
  <c r="BE207" i="6"/>
  <c r="T207" i="6"/>
  <c r="R207" i="6"/>
  <c r="P207" i="6"/>
  <c r="BK207" i="6"/>
  <c r="J207" i="6"/>
  <c r="BF207" i="6" s="1"/>
  <c r="BI206" i="6"/>
  <c r="BH206" i="6"/>
  <c r="BG206" i="6"/>
  <c r="BE206" i="6"/>
  <c r="T206" i="6"/>
  <c r="R206" i="6"/>
  <c r="P206" i="6"/>
  <c r="BK206" i="6"/>
  <c r="J206" i="6"/>
  <c r="BF206" i="6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 s="1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 s="1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 s="1"/>
  <c r="BI191" i="6"/>
  <c r="BH191" i="6"/>
  <c r="BG191" i="6"/>
  <c r="BE191" i="6"/>
  <c r="T191" i="6"/>
  <c r="R191" i="6"/>
  <c r="R190" i="6"/>
  <c r="P191" i="6"/>
  <c r="BK191" i="6"/>
  <c r="J191" i="6"/>
  <c r="BF191" i="6"/>
  <c r="BI189" i="6"/>
  <c r="BH189" i="6"/>
  <c r="BG189" i="6"/>
  <c r="BE189" i="6"/>
  <c r="T189" i="6"/>
  <c r="R189" i="6"/>
  <c r="P189" i="6"/>
  <c r="BK189" i="6"/>
  <c r="J189" i="6"/>
  <c r="BF189" i="6" s="1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 s="1"/>
  <c r="BI186" i="6"/>
  <c r="BH186" i="6"/>
  <c r="BG186" i="6"/>
  <c r="BE186" i="6"/>
  <c r="T186" i="6"/>
  <c r="T185" i="6" s="1"/>
  <c r="R186" i="6"/>
  <c r="R185" i="6" s="1"/>
  <c r="P186" i="6"/>
  <c r="P185" i="6"/>
  <c r="BK186" i="6"/>
  <c r="BK185" i="6" s="1"/>
  <c r="J185" i="6" s="1"/>
  <c r="J102" i="6" s="1"/>
  <c r="J186" i="6"/>
  <c r="BF186" i="6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 s="1"/>
  <c r="BI182" i="6"/>
  <c r="BH182" i="6"/>
  <c r="BG182" i="6"/>
  <c r="BE182" i="6"/>
  <c r="T182" i="6"/>
  <c r="R182" i="6"/>
  <c r="P182" i="6"/>
  <c r="BK182" i="6"/>
  <c r="J182" i="6"/>
  <c r="BF182" i="6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BK176" i="6" s="1"/>
  <c r="J176" i="6" s="1"/>
  <c r="J101" i="6" s="1"/>
  <c r="J177" i="6"/>
  <c r="BF177" i="6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 s="1"/>
  <c r="BI168" i="6"/>
  <c r="BH168" i="6"/>
  <c r="BG168" i="6"/>
  <c r="BE168" i="6"/>
  <c r="T168" i="6"/>
  <c r="R168" i="6"/>
  <c r="R166" i="6" s="1"/>
  <c r="P168" i="6"/>
  <c r="BK168" i="6"/>
  <c r="J168" i="6"/>
  <c r="BF168" i="6"/>
  <c r="BI167" i="6"/>
  <c r="BH167" i="6"/>
  <c r="BG167" i="6"/>
  <c r="BE167" i="6"/>
  <c r="T167" i="6"/>
  <c r="R167" i="6"/>
  <c r="P167" i="6"/>
  <c r="BK167" i="6"/>
  <c r="BK166" i="6" s="1"/>
  <c r="J166" i="6" s="1"/>
  <c r="J100" i="6" s="1"/>
  <c r="J167" i="6"/>
  <c r="BF167" i="6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 s="1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/>
  <c r="BI161" i="6"/>
  <c r="BH161" i="6"/>
  <c r="BG161" i="6"/>
  <c r="BE161" i="6"/>
  <c r="T161" i="6"/>
  <c r="R161" i="6"/>
  <c r="P161" i="6"/>
  <c r="BK161" i="6"/>
  <c r="J161" i="6"/>
  <c r="BF161" i="6" s="1"/>
  <c r="BI160" i="6"/>
  <c r="BH160" i="6"/>
  <c r="BG160" i="6"/>
  <c r="BE160" i="6"/>
  <c r="T160" i="6"/>
  <c r="R160" i="6"/>
  <c r="P160" i="6"/>
  <c r="BK160" i="6"/>
  <c r="J160" i="6"/>
  <c r="BF160" i="6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P155" i="6" s="1"/>
  <c r="BK156" i="6"/>
  <c r="J156" i="6"/>
  <c r="BF156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F33" i="6" s="1"/>
  <c r="AZ103" i="1" s="1"/>
  <c r="T152" i="6"/>
  <c r="R152" i="6"/>
  <c r="P152" i="6"/>
  <c r="BK152" i="6"/>
  <c r="BK144" i="6" s="1"/>
  <c r="J152" i="6"/>
  <c r="BF152" i="6" s="1"/>
  <c r="BI151" i="6"/>
  <c r="BH151" i="6"/>
  <c r="BG151" i="6"/>
  <c r="BE151" i="6"/>
  <c r="T151" i="6"/>
  <c r="R151" i="6"/>
  <c r="P151" i="6"/>
  <c r="BK151" i="6"/>
  <c r="J151" i="6"/>
  <c r="BF151" i="6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F36" i="6" s="1"/>
  <c r="BC103" i="1" s="1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 s="1"/>
  <c r="BI145" i="6"/>
  <c r="F37" i="6"/>
  <c r="BD103" i="1" s="1"/>
  <c r="BH145" i="6"/>
  <c r="BG145" i="6"/>
  <c r="F35" i="6" s="1"/>
  <c r="BB103" i="1" s="1"/>
  <c r="BE145" i="6"/>
  <c r="T145" i="6"/>
  <c r="R145" i="6"/>
  <c r="R144" i="6" s="1"/>
  <c r="P145" i="6"/>
  <c r="BK145" i="6"/>
  <c r="J145" i="6"/>
  <c r="BF145" i="6" s="1"/>
  <c r="F136" i="6"/>
  <c r="E134" i="6"/>
  <c r="F89" i="6"/>
  <c r="E87" i="6"/>
  <c r="J24" i="6"/>
  <c r="E24" i="6"/>
  <c r="J92" i="6" s="1"/>
  <c r="J23" i="6"/>
  <c r="J21" i="6"/>
  <c r="E21" i="6"/>
  <c r="J91" i="6" s="1"/>
  <c r="J20" i="6"/>
  <c r="J18" i="6"/>
  <c r="E18" i="6"/>
  <c r="J17" i="6"/>
  <c r="J15" i="6"/>
  <c r="E15" i="6"/>
  <c r="F138" i="6" s="1"/>
  <c r="J14" i="6"/>
  <c r="J12" i="6"/>
  <c r="J136" i="6" s="1"/>
  <c r="E7" i="6"/>
  <c r="J160" i="5"/>
  <c r="J104" i="5" s="1"/>
  <c r="J37" i="5"/>
  <c r="J36" i="5"/>
  <c r="J35" i="5"/>
  <c r="BI159" i="5"/>
  <c r="BH159" i="5"/>
  <c r="BG159" i="5"/>
  <c r="BE159" i="5"/>
  <c r="T159" i="5"/>
  <c r="T158" i="5"/>
  <c r="R159" i="5"/>
  <c r="R158" i="5" s="1"/>
  <c r="P159" i="5"/>
  <c r="P158" i="5"/>
  <c r="BK159" i="5"/>
  <c r="BK158" i="5" s="1"/>
  <c r="J158" i="5" s="1"/>
  <c r="J103" i="5" s="1"/>
  <c r="J159" i="5"/>
  <c r="BF159" i="5"/>
  <c r="BI157" i="5"/>
  <c r="BH157" i="5"/>
  <c r="BG157" i="5"/>
  <c r="BE157" i="5"/>
  <c r="T157" i="5"/>
  <c r="T156" i="5"/>
  <c r="R157" i="5"/>
  <c r="R156" i="5" s="1"/>
  <c r="P157" i="5"/>
  <c r="P156" i="5"/>
  <c r="BK157" i="5"/>
  <c r="BK156" i="5" s="1"/>
  <c r="J156" i="5" s="1"/>
  <c r="J102" i="5" s="1"/>
  <c r="J157" i="5"/>
  <c r="BF157" i="5"/>
  <c r="BI155" i="5"/>
  <c r="BH155" i="5"/>
  <c r="BG155" i="5"/>
  <c r="BE155" i="5"/>
  <c r="T155" i="5"/>
  <c r="R155" i="5"/>
  <c r="P155" i="5"/>
  <c r="BK155" i="5"/>
  <c r="J155" i="5"/>
  <c r="BF155" i="5"/>
  <c r="BI154" i="5"/>
  <c r="BH154" i="5"/>
  <c r="BG154" i="5"/>
  <c r="BE154" i="5"/>
  <c r="T154" i="5"/>
  <c r="T152" i="5" s="1"/>
  <c r="T151" i="5" s="1"/>
  <c r="R154" i="5"/>
  <c r="P154" i="5"/>
  <c r="BK154" i="5"/>
  <c r="J154" i="5"/>
  <c r="BF154" i="5" s="1"/>
  <c r="BI153" i="5"/>
  <c r="BH153" i="5"/>
  <c r="BG153" i="5"/>
  <c r="BE153" i="5"/>
  <c r="T153" i="5"/>
  <c r="R153" i="5"/>
  <c r="R152" i="5" s="1"/>
  <c r="R151" i="5"/>
  <c r="P153" i="5"/>
  <c r="BK153" i="5"/>
  <c r="BK152" i="5"/>
  <c r="J153" i="5"/>
  <c r="BF153" i="5" s="1"/>
  <c r="BI150" i="5"/>
  <c r="BH150" i="5"/>
  <c r="BG150" i="5"/>
  <c r="BE150" i="5"/>
  <c r="T150" i="5"/>
  <c r="T149" i="5" s="1"/>
  <c r="R150" i="5"/>
  <c r="R149" i="5"/>
  <c r="P150" i="5"/>
  <c r="P149" i="5" s="1"/>
  <c r="BK150" i="5"/>
  <c r="BK149" i="5"/>
  <c r="J149" i="5" s="1"/>
  <c r="J99" i="5" s="1"/>
  <c r="J150" i="5"/>
  <c r="BF150" i="5" s="1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R147" i="5"/>
  <c r="P147" i="5"/>
  <c r="BK147" i="5"/>
  <c r="J147" i="5"/>
  <c r="BF147" i="5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R145" i="5"/>
  <c r="P145" i="5"/>
  <c r="BK145" i="5"/>
  <c r="J145" i="5"/>
  <c r="BF145" i="5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R143" i="5"/>
  <c r="P143" i="5"/>
  <c r="BK143" i="5"/>
  <c r="J143" i="5"/>
  <c r="BF143" i="5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R141" i="5"/>
  <c r="P141" i="5"/>
  <c r="BK141" i="5"/>
  <c r="J141" i="5"/>
  <c r="BF141" i="5"/>
  <c r="BI140" i="5"/>
  <c r="BH140" i="5"/>
  <c r="BG140" i="5"/>
  <c r="BE140" i="5"/>
  <c r="T140" i="5"/>
  <c r="T126" i="5" s="1"/>
  <c r="T125" i="5" s="1"/>
  <c r="T124" i="5" s="1"/>
  <c r="R140" i="5"/>
  <c r="P140" i="5"/>
  <c r="BK140" i="5"/>
  <c r="J140" i="5"/>
  <c r="BF140" i="5" s="1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R137" i="5"/>
  <c r="P137" i="5"/>
  <c r="BK137" i="5"/>
  <c r="J137" i="5"/>
  <c r="BF137" i="5"/>
  <c r="BI136" i="5"/>
  <c r="BH136" i="5"/>
  <c r="BG136" i="5"/>
  <c r="BE136" i="5"/>
  <c r="T136" i="5"/>
  <c r="R136" i="5"/>
  <c r="P136" i="5"/>
  <c r="BK136" i="5"/>
  <c r="J136" i="5"/>
  <c r="BF136" i="5" s="1"/>
  <c r="BI135" i="5"/>
  <c r="BH135" i="5"/>
  <c r="BG135" i="5"/>
  <c r="BE135" i="5"/>
  <c r="T135" i="5"/>
  <c r="R135" i="5"/>
  <c r="P135" i="5"/>
  <c r="BK135" i="5"/>
  <c r="J135" i="5"/>
  <c r="BF135" i="5"/>
  <c r="BI134" i="5"/>
  <c r="BH134" i="5"/>
  <c r="BG134" i="5"/>
  <c r="BE134" i="5"/>
  <c r="T134" i="5"/>
  <c r="R134" i="5"/>
  <c r="P134" i="5"/>
  <c r="BK134" i="5"/>
  <c r="J134" i="5"/>
  <c r="BF134" i="5" s="1"/>
  <c r="BI133" i="5"/>
  <c r="BH133" i="5"/>
  <c r="BG133" i="5"/>
  <c r="BE133" i="5"/>
  <c r="T133" i="5"/>
  <c r="R133" i="5"/>
  <c r="P133" i="5"/>
  <c r="BK133" i="5"/>
  <c r="J133" i="5"/>
  <c r="BF133" i="5"/>
  <c r="BI132" i="5"/>
  <c r="BH132" i="5"/>
  <c r="BG132" i="5"/>
  <c r="BE132" i="5"/>
  <c r="T132" i="5"/>
  <c r="R132" i="5"/>
  <c r="P132" i="5"/>
  <c r="BK132" i="5"/>
  <c r="J132" i="5"/>
  <c r="BF132" i="5" s="1"/>
  <c r="BI131" i="5"/>
  <c r="BH131" i="5"/>
  <c r="BG131" i="5"/>
  <c r="BE131" i="5"/>
  <c r="T131" i="5"/>
  <c r="R131" i="5"/>
  <c r="P131" i="5"/>
  <c r="BK131" i="5"/>
  <c r="J131" i="5"/>
  <c r="BF131" i="5"/>
  <c r="BI130" i="5"/>
  <c r="BH130" i="5"/>
  <c r="BG130" i="5"/>
  <c r="BE130" i="5"/>
  <c r="T130" i="5"/>
  <c r="R130" i="5"/>
  <c r="P130" i="5"/>
  <c r="BK130" i="5"/>
  <c r="J130" i="5"/>
  <c r="BF130" i="5" s="1"/>
  <c r="BI129" i="5"/>
  <c r="BH129" i="5"/>
  <c r="BG129" i="5"/>
  <c r="BE129" i="5"/>
  <c r="T129" i="5"/>
  <c r="R129" i="5"/>
  <c r="P129" i="5"/>
  <c r="BK129" i="5"/>
  <c r="J129" i="5"/>
  <c r="BF129" i="5"/>
  <c r="BI128" i="5"/>
  <c r="BH128" i="5"/>
  <c r="BG128" i="5"/>
  <c r="BE128" i="5"/>
  <c r="J33" i="5" s="1"/>
  <c r="T128" i="5"/>
  <c r="R128" i="5"/>
  <c r="P128" i="5"/>
  <c r="BK128" i="5"/>
  <c r="J128" i="5"/>
  <c r="BF128" i="5" s="1"/>
  <c r="BI127" i="5"/>
  <c r="F37" i="5"/>
  <c r="BH127" i="5"/>
  <c r="BG127" i="5"/>
  <c r="F35" i="5" s="1"/>
  <c r="BE127" i="5"/>
  <c r="T127" i="5"/>
  <c r="R127" i="5"/>
  <c r="R126" i="5" s="1"/>
  <c r="R125" i="5" s="1"/>
  <c r="R124" i="5" s="1"/>
  <c r="P127" i="5"/>
  <c r="P126" i="5" s="1"/>
  <c r="P125" i="5" s="1"/>
  <c r="BK127" i="5"/>
  <c r="BK126" i="5" s="1"/>
  <c r="J126" i="5" s="1"/>
  <c r="J98" i="5" s="1"/>
  <c r="J127" i="5"/>
  <c r="BF127" i="5"/>
  <c r="F118" i="5"/>
  <c r="E116" i="5"/>
  <c r="F89" i="5"/>
  <c r="E87" i="5"/>
  <c r="J24" i="5"/>
  <c r="E24" i="5"/>
  <c r="J121" i="5" s="1"/>
  <c r="J23" i="5"/>
  <c r="J21" i="5"/>
  <c r="E21" i="5"/>
  <c r="J120" i="5" s="1"/>
  <c r="J20" i="5"/>
  <c r="J18" i="5"/>
  <c r="E18" i="5"/>
  <c r="F121" i="5" s="1"/>
  <c r="J17" i="5"/>
  <c r="J15" i="5"/>
  <c r="E15" i="5"/>
  <c r="F91" i="5" s="1"/>
  <c r="J14" i="5"/>
  <c r="J12" i="5"/>
  <c r="J89" i="5" s="1"/>
  <c r="E7" i="5"/>
  <c r="E114" i="5" s="1"/>
  <c r="J180" i="4"/>
  <c r="J37" i="4"/>
  <c r="J36" i="4"/>
  <c r="AY98" i="1"/>
  <c r="J35" i="4"/>
  <c r="AX98" i="1"/>
  <c r="J103" i="4"/>
  <c r="BI179" i="4"/>
  <c r="BH179" i="4"/>
  <c r="BG179" i="4"/>
  <c r="BE179" i="4"/>
  <c r="T179" i="4"/>
  <c r="T178" i="4" s="1"/>
  <c r="R179" i="4"/>
  <c r="R178" i="4" s="1"/>
  <c r="P179" i="4"/>
  <c r="P178" i="4" s="1"/>
  <c r="BK179" i="4"/>
  <c r="BK178" i="4" s="1"/>
  <c r="J178" i="4" s="1"/>
  <c r="J102" i="4" s="1"/>
  <c r="J179" i="4"/>
  <c r="BF179" i="4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 s="1"/>
  <c r="BI170" i="4"/>
  <c r="BH170" i="4"/>
  <c r="BG170" i="4"/>
  <c r="BE170" i="4"/>
  <c r="T170" i="4"/>
  <c r="R170" i="4"/>
  <c r="P170" i="4"/>
  <c r="BK170" i="4"/>
  <c r="J170" i="4"/>
  <c r="BF170" i="4" s="1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P159" i="4" s="1"/>
  <c r="BK161" i="4"/>
  <c r="J161" i="4"/>
  <c r="BF161" i="4" s="1"/>
  <c r="BI160" i="4"/>
  <c r="BH160" i="4"/>
  <c r="BG160" i="4"/>
  <c r="BE160" i="4"/>
  <c r="T160" i="4"/>
  <c r="T159" i="4"/>
  <c r="R160" i="4"/>
  <c r="P160" i="4"/>
  <c r="BK160" i="4"/>
  <c r="BK159" i="4" s="1"/>
  <c r="J159" i="4" s="1"/>
  <c r="J101" i="4" s="1"/>
  <c r="J160" i="4"/>
  <c r="BF160" i="4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6" i="4"/>
  <c r="BH156" i="4"/>
  <c r="BG156" i="4"/>
  <c r="BE156" i="4"/>
  <c r="T156" i="4"/>
  <c r="R156" i="4"/>
  <c r="P156" i="4"/>
  <c r="BK156" i="4"/>
  <c r="J156" i="4"/>
  <c r="BF156" i="4"/>
  <c r="BI155" i="4"/>
  <c r="BH155" i="4"/>
  <c r="BG155" i="4"/>
  <c r="BE155" i="4"/>
  <c r="T155" i="4"/>
  <c r="R155" i="4"/>
  <c r="P155" i="4"/>
  <c r="BK155" i="4"/>
  <c r="J155" i="4"/>
  <c r="BF155" i="4" s="1"/>
  <c r="BI154" i="4"/>
  <c r="BH154" i="4"/>
  <c r="BG154" i="4"/>
  <c r="BE154" i="4"/>
  <c r="T154" i="4"/>
  <c r="R154" i="4"/>
  <c r="P154" i="4"/>
  <c r="BK154" i="4"/>
  <c r="J154" i="4"/>
  <c r="BF154" i="4"/>
  <c r="BI153" i="4"/>
  <c r="BH153" i="4"/>
  <c r="BG153" i="4"/>
  <c r="BE153" i="4"/>
  <c r="T153" i="4"/>
  <c r="R153" i="4"/>
  <c r="P153" i="4"/>
  <c r="BK153" i="4"/>
  <c r="J153" i="4"/>
  <c r="BF153" i="4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P150" i="4"/>
  <c r="BK150" i="4"/>
  <c r="J150" i="4"/>
  <c r="BF150" i="4" s="1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R128" i="4" s="1"/>
  <c r="P132" i="4"/>
  <c r="BK132" i="4"/>
  <c r="J132" i="4"/>
  <c r="BF132" i="4"/>
  <c r="BI131" i="4"/>
  <c r="BH131" i="4"/>
  <c r="BG131" i="4"/>
  <c r="BE131" i="4"/>
  <c r="J33" i="4" s="1"/>
  <c r="AV98" i="1" s="1"/>
  <c r="T131" i="4"/>
  <c r="R131" i="4"/>
  <c r="P131" i="4"/>
  <c r="BK131" i="4"/>
  <c r="J131" i="4"/>
  <c r="BF131" i="4" s="1"/>
  <c r="BI130" i="4"/>
  <c r="BH130" i="4"/>
  <c r="F36" i="4" s="1"/>
  <c r="BC98" i="1" s="1"/>
  <c r="BG130" i="4"/>
  <c r="BE130" i="4"/>
  <c r="T130" i="4"/>
  <c r="R130" i="4"/>
  <c r="P130" i="4"/>
  <c r="BK130" i="4"/>
  <c r="J130" i="4"/>
  <c r="BF130" i="4"/>
  <c r="BI129" i="4"/>
  <c r="F37" i="4" s="1"/>
  <c r="BD98" i="1" s="1"/>
  <c r="BH129" i="4"/>
  <c r="BG129" i="4"/>
  <c r="BE129" i="4"/>
  <c r="T129" i="4"/>
  <c r="T128" i="4" s="1"/>
  <c r="T127" i="4" s="1"/>
  <c r="T123" i="4" s="1"/>
  <c r="R129" i="4"/>
  <c r="P129" i="4"/>
  <c r="P128" i="4" s="1"/>
  <c r="BK129" i="4"/>
  <c r="BK128" i="4"/>
  <c r="J128" i="4" s="1"/>
  <c r="J100" i="4" s="1"/>
  <c r="J129" i="4"/>
  <c r="BF129" i="4"/>
  <c r="BI126" i="4"/>
  <c r="BH126" i="4"/>
  <c r="BG126" i="4"/>
  <c r="F35" i="4" s="1"/>
  <c r="BB98" i="1" s="1"/>
  <c r="BE126" i="4"/>
  <c r="F33" i="4"/>
  <c r="AZ98" i="1" s="1"/>
  <c r="T126" i="4"/>
  <c r="T125" i="4" s="1"/>
  <c r="T124" i="4"/>
  <c r="R126" i="4"/>
  <c r="R125" i="4" s="1"/>
  <c r="R124" i="4" s="1"/>
  <c r="P126" i="4"/>
  <c r="P125" i="4" s="1"/>
  <c r="P124" i="4" s="1"/>
  <c r="BK126" i="4"/>
  <c r="BK125" i="4"/>
  <c r="J125" i="4" s="1"/>
  <c r="J98" i="4" s="1"/>
  <c r="BK124" i="4"/>
  <c r="J124" i="4" s="1"/>
  <c r="J97" i="4" s="1"/>
  <c r="J126" i="4"/>
  <c r="BF126" i="4" s="1"/>
  <c r="F117" i="4"/>
  <c r="E115" i="4"/>
  <c r="F89" i="4"/>
  <c r="E87" i="4"/>
  <c r="J24" i="4"/>
  <c r="E24" i="4"/>
  <c r="J92" i="4" s="1"/>
  <c r="J23" i="4"/>
  <c r="J21" i="4"/>
  <c r="E21" i="4"/>
  <c r="J119" i="4" s="1"/>
  <c r="J20" i="4"/>
  <c r="J18" i="4"/>
  <c r="E18" i="4"/>
  <c r="F92" i="4" s="1"/>
  <c r="J17" i="4"/>
  <c r="J15" i="4"/>
  <c r="E15" i="4"/>
  <c r="F119" i="4" s="1"/>
  <c r="J14" i="4"/>
  <c r="J12" i="4"/>
  <c r="J117" i="4" s="1"/>
  <c r="E7" i="4"/>
  <c r="E85" i="4" s="1"/>
  <c r="J163" i="3"/>
  <c r="J105" i="3" s="1"/>
  <c r="J159" i="3"/>
  <c r="J37" i="3"/>
  <c r="J36" i="3"/>
  <c r="AY97" i="1"/>
  <c r="J35" i="3"/>
  <c r="AX97" i="1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F35" i="3" s="1"/>
  <c r="BB97" i="1" s="1"/>
  <c r="BE161" i="3"/>
  <c r="T161" i="3"/>
  <c r="R161" i="3"/>
  <c r="R160" i="3"/>
  <c r="P161" i="3"/>
  <c r="P160" i="3" s="1"/>
  <c r="BK161" i="3"/>
  <c r="BK160" i="3"/>
  <c r="J160" i="3"/>
  <c r="J104" i="3" s="1"/>
  <c r="J161" i="3"/>
  <c r="BF161" i="3"/>
  <c r="J103" i="3"/>
  <c r="BI158" i="3"/>
  <c r="BH158" i="3"/>
  <c r="BG158" i="3"/>
  <c r="BE158" i="3"/>
  <c r="T158" i="3"/>
  <c r="T157" i="3"/>
  <c r="R158" i="3"/>
  <c r="R157" i="3"/>
  <c r="P158" i="3"/>
  <c r="P157" i="3"/>
  <c r="BK158" i="3"/>
  <c r="BK157" i="3"/>
  <c r="J157" i="3" s="1"/>
  <c r="J102" i="3" s="1"/>
  <c r="J158" i="3"/>
  <c r="BF158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T149" i="3"/>
  <c r="R150" i="3"/>
  <c r="R149" i="3"/>
  <c r="P150" i="3"/>
  <c r="P149" i="3"/>
  <c r="BK150" i="3"/>
  <c r="BK149" i="3"/>
  <c r="J149" i="3" s="1"/>
  <c r="J101" i="3" s="1"/>
  <c r="J150" i="3"/>
  <c r="BF150" i="3" s="1"/>
  <c r="BI148" i="3"/>
  <c r="BH148" i="3"/>
  <c r="BG148" i="3"/>
  <c r="BE148" i="3"/>
  <c r="T148" i="3"/>
  <c r="R148" i="3"/>
  <c r="P148" i="3"/>
  <c r="BK148" i="3"/>
  <c r="J148" i="3"/>
  <c r="BF148" i="3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T140" i="3" s="1"/>
  <c r="R141" i="3"/>
  <c r="R140" i="3"/>
  <c r="P141" i="3"/>
  <c r="P140" i="3" s="1"/>
  <c r="BK141" i="3"/>
  <c r="BK140" i="3"/>
  <c r="J140" i="3" s="1"/>
  <c r="J100" i="3" s="1"/>
  <c r="J141" i="3"/>
  <c r="BF141" i="3" s="1"/>
  <c r="BI139" i="3"/>
  <c r="BH139" i="3"/>
  <c r="BG139" i="3"/>
  <c r="BE139" i="3"/>
  <c r="T139" i="3"/>
  <c r="T138" i="3" s="1"/>
  <c r="R139" i="3"/>
  <c r="R138" i="3"/>
  <c r="P139" i="3"/>
  <c r="P138" i="3" s="1"/>
  <c r="BK139" i="3"/>
  <c r="BK138" i="3"/>
  <c r="J138" i="3"/>
  <c r="J99" i="3" s="1"/>
  <c r="J139" i="3"/>
  <c r="BF139" i="3" s="1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/>
  <c r="BI130" i="3"/>
  <c r="BH130" i="3"/>
  <c r="BG130" i="3"/>
  <c r="BE130" i="3"/>
  <c r="T130" i="3"/>
  <c r="R130" i="3"/>
  <c r="P130" i="3"/>
  <c r="BK130" i="3"/>
  <c r="J130" i="3"/>
  <c r="BF130" i="3"/>
  <c r="BI129" i="3"/>
  <c r="F37" i="3" s="1"/>
  <c r="BD97" i="1" s="1"/>
  <c r="BH129" i="3"/>
  <c r="BG129" i="3"/>
  <c r="BE129" i="3"/>
  <c r="T129" i="3"/>
  <c r="R129" i="3"/>
  <c r="P129" i="3"/>
  <c r="BK129" i="3"/>
  <c r="J129" i="3"/>
  <c r="BF129" i="3"/>
  <c r="J34" i="3" s="1"/>
  <c r="AW97" i="1" s="1"/>
  <c r="BI128" i="3"/>
  <c r="BH128" i="3"/>
  <c r="F36" i="3" s="1"/>
  <c r="BC97" i="1" s="1"/>
  <c r="BG128" i="3"/>
  <c r="BE128" i="3"/>
  <c r="F33" i="3" s="1"/>
  <c r="AZ97" i="1" s="1"/>
  <c r="T128" i="3"/>
  <c r="T127" i="3" s="1"/>
  <c r="R128" i="3"/>
  <c r="R127" i="3"/>
  <c r="R126" i="3" s="1"/>
  <c r="R125" i="3" s="1"/>
  <c r="P128" i="3"/>
  <c r="P127" i="3"/>
  <c r="BK128" i="3"/>
  <c r="J128" i="3"/>
  <c r="BF128" i="3"/>
  <c r="F119" i="3"/>
  <c r="E117" i="3"/>
  <c r="F89" i="3"/>
  <c r="E87" i="3"/>
  <c r="J24" i="3"/>
  <c r="E24" i="3"/>
  <c r="J122" i="3" s="1"/>
  <c r="J23" i="3"/>
  <c r="J21" i="3"/>
  <c r="E21" i="3"/>
  <c r="J91" i="3" s="1"/>
  <c r="J20" i="3"/>
  <c r="J18" i="3"/>
  <c r="E18" i="3"/>
  <c r="F92" i="3" s="1"/>
  <c r="J17" i="3"/>
  <c r="J15" i="3"/>
  <c r="E15" i="3"/>
  <c r="F91" i="3" s="1"/>
  <c r="J14" i="3"/>
  <c r="J12" i="3"/>
  <c r="J89" i="3" s="1"/>
  <c r="E7" i="3"/>
  <c r="E85" i="3" s="1"/>
  <c r="J197" i="2"/>
  <c r="J112" i="2" s="1"/>
  <c r="J37" i="2"/>
  <c r="J36" i="2"/>
  <c r="AY95" i="1"/>
  <c r="J35" i="2"/>
  <c r="AX95" i="1" s="1"/>
  <c r="BI196" i="2"/>
  <c r="BH196" i="2"/>
  <c r="BG196" i="2"/>
  <c r="BE196" i="2"/>
  <c r="T196" i="2"/>
  <c r="T195" i="2"/>
  <c r="T194" i="2" s="1"/>
  <c r="R196" i="2"/>
  <c r="R195" i="2"/>
  <c r="R194" i="2"/>
  <c r="P196" i="2"/>
  <c r="P195" i="2"/>
  <c r="P194" i="2"/>
  <c r="BK196" i="2"/>
  <c r="BK195" i="2" s="1"/>
  <c r="J196" i="2"/>
  <c r="BF196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R189" i="2" s="1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BK189" i="2" s="1"/>
  <c r="J189" i="2" s="1"/>
  <c r="J109" i="2" s="1"/>
  <c r="J191" i="2"/>
  <c r="BF191" i="2"/>
  <c r="BI190" i="2"/>
  <c r="BH190" i="2"/>
  <c r="BG190" i="2"/>
  <c r="BE190" i="2"/>
  <c r="T190" i="2"/>
  <c r="T189" i="2"/>
  <c r="R190" i="2"/>
  <c r="P190" i="2"/>
  <c r="P189" i="2"/>
  <c r="BK190" i="2"/>
  <c r="J190" i="2"/>
  <c r="BF190" i="2" s="1"/>
  <c r="BI188" i="2"/>
  <c r="BH188" i="2"/>
  <c r="BG188" i="2"/>
  <c r="BE188" i="2"/>
  <c r="T188" i="2"/>
  <c r="T187" i="2"/>
  <c r="R188" i="2"/>
  <c r="R187" i="2"/>
  <c r="P188" i="2"/>
  <c r="P187" i="2"/>
  <c r="BK188" i="2"/>
  <c r="BK187" i="2"/>
  <c r="J187" i="2"/>
  <c r="J108" i="2" s="1"/>
  <c r="J188" i="2"/>
  <c r="BF188" i="2" s="1"/>
  <c r="BI186" i="2"/>
  <c r="BH186" i="2"/>
  <c r="BG186" i="2"/>
  <c r="BE186" i="2"/>
  <c r="T186" i="2"/>
  <c r="R186" i="2"/>
  <c r="R183" i="2" s="1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BK183" i="2" s="1"/>
  <c r="J183" i="2" s="1"/>
  <c r="J107" i="2" s="1"/>
  <c r="J185" i="2"/>
  <c r="BF185" i="2"/>
  <c r="BI184" i="2"/>
  <c r="BH184" i="2"/>
  <c r="BG184" i="2"/>
  <c r="BE184" i="2"/>
  <c r="T184" i="2"/>
  <c r="T183" i="2"/>
  <c r="R184" i="2"/>
  <c r="P184" i="2"/>
  <c r="P183" i="2"/>
  <c r="BK184" i="2"/>
  <c r="J184" i="2"/>
  <c r="BF184" i="2" s="1"/>
  <c r="BI182" i="2"/>
  <c r="BH182" i="2"/>
  <c r="BG182" i="2"/>
  <c r="BE182" i="2"/>
  <c r="T182" i="2"/>
  <c r="R182" i="2"/>
  <c r="R179" i="2" s="1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BK179" i="2" s="1"/>
  <c r="J179" i="2" s="1"/>
  <c r="J106" i="2" s="1"/>
  <c r="J181" i="2"/>
  <c r="BF181" i="2"/>
  <c r="BI180" i="2"/>
  <c r="BH180" i="2"/>
  <c r="BG180" i="2"/>
  <c r="BE180" i="2"/>
  <c r="T180" i="2"/>
  <c r="T179" i="2"/>
  <c r="R180" i="2"/>
  <c r="P180" i="2"/>
  <c r="P179" i="2"/>
  <c r="BK180" i="2"/>
  <c r="J180" i="2"/>
  <c r="BF180" i="2" s="1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F37" i="2" s="1"/>
  <c r="BH174" i="2"/>
  <c r="BG174" i="2"/>
  <c r="BE174" i="2"/>
  <c r="T174" i="2"/>
  <c r="R174" i="2"/>
  <c r="P174" i="2"/>
  <c r="BK174" i="2"/>
  <c r="BK170" i="2" s="1"/>
  <c r="J170" i="2" s="1"/>
  <c r="J105" i="2" s="1"/>
  <c r="J174" i="2"/>
  <c r="BF174" i="2" s="1"/>
  <c r="BI173" i="2"/>
  <c r="BH173" i="2"/>
  <c r="BG173" i="2"/>
  <c r="BE173" i="2"/>
  <c r="T173" i="2"/>
  <c r="R173" i="2"/>
  <c r="P173" i="2"/>
  <c r="P170" i="2" s="1"/>
  <c r="BK173" i="2"/>
  <c r="J173" i="2"/>
  <c r="BF173" i="2"/>
  <c r="BI172" i="2"/>
  <c r="BH172" i="2"/>
  <c r="BG172" i="2"/>
  <c r="BE172" i="2"/>
  <c r="T172" i="2"/>
  <c r="T170" i="2" s="1"/>
  <c r="R172" i="2"/>
  <c r="P172" i="2"/>
  <c r="BK172" i="2"/>
  <c r="J172" i="2"/>
  <c r="BF172" i="2"/>
  <c r="BI171" i="2"/>
  <c r="BH171" i="2"/>
  <c r="BG171" i="2"/>
  <c r="BE171" i="2"/>
  <c r="T171" i="2"/>
  <c r="R171" i="2"/>
  <c r="R170" i="2"/>
  <c r="P171" i="2"/>
  <c r="BK171" i="2"/>
  <c r="J171" i="2"/>
  <c r="BF171" i="2"/>
  <c r="BI169" i="2"/>
  <c r="BH169" i="2"/>
  <c r="BG169" i="2"/>
  <c r="BE169" i="2"/>
  <c r="T169" i="2"/>
  <c r="R169" i="2"/>
  <c r="P169" i="2"/>
  <c r="P166" i="2" s="1"/>
  <c r="BK169" i="2"/>
  <c r="J169" i="2"/>
  <c r="BF169" i="2"/>
  <c r="BI168" i="2"/>
  <c r="BH168" i="2"/>
  <c r="BG168" i="2"/>
  <c r="BE168" i="2"/>
  <c r="T168" i="2"/>
  <c r="T166" i="2" s="1"/>
  <c r="R168" i="2"/>
  <c r="P168" i="2"/>
  <c r="BK168" i="2"/>
  <c r="J168" i="2"/>
  <c r="BF168" i="2"/>
  <c r="BI167" i="2"/>
  <c r="BH167" i="2"/>
  <c r="BG167" i="2"/>
  <c r="BE167" i="2"/>
  <c r="T167" i="2"/>
  <c r="R167" i="2"/>
  <c r="R166" i="2"/>
  <c r="P167" i="2"/>
  <c r="BK167" i="2"/>
  <c r="BK166" i="2"/>
  <c r="J166" i="2" s="1"/>
  <c r="J104" i="2" s="1"/>
  <c r="J167" i="2"/>
  <c r="BF167" i="2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R161" i="2" s="1"/>
  <c r="P164" i="2"/>
  <c r="BK164" i="2"/>
  <c r="J164" i="2"/>
  <c r="BF164" i="2"/>
  <c r="BI163" i="2"/>
  <c r="BH163" i="2"/>
  <c r="BG163" i="2"/>
  <c r="BE163" i="2"/>
  <c r="T163" i="2"/>
  <c r="R163" i="2"/>
  <c r="P163" i="2"/>
  <c r="P161" i="2" s="1"/>
  <c r="P160" i="2" s="1"/>
  <c r="BK163" i="2"/>
  <c r="J163" i="2"/>
  <c r="BF163" i="2"/>
  <c r="BI162" i="2"/>
  <c r="BH162" i="2"/>
  <c r="BG162" i="2"/>
  <c r="BE162" i="2"/>
  <c r="T162" i="2"/>
  <c r="T161" i="2"/>
  <c r="R162" i="2"/>
  <c r="P162" i="2"/>
  <c r="BK162" i="2"/>
  <c r="BK161" i="2" s="1"/>
  <c r="J162" i="2"/>
  <c r="BF162" i="2"/>
  <c r="BI159" i="2"/>
  <c r="BH159" i="2"/>
  <c r="BG159" i="2"/>
  <c r="BE159" i="2"/>
  <c r="T159" i="2"/>
  <c r="T158" i="2"/>
  <c r="R159" i="2"/>
  <c r="R158" i="2"/>
  <c r="P159" i="2"/>
  <c r="P158" i="2"/>
  <c r="BK159" i="2"/>
  <c r="BK158" i="2"/>
  <c r="J158" i="2" s="1"/>
  <c r="J101" i="2" s="1"/>
  <c r="J159" i="2"/>
  <c r="BF159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T144" i="2" s="1"/>
  <c r="R146" i="2"/>
  <c r="P146" i="2"/>
  <c r="BK146" i="2"/>
  <c r="J146" i="2"/>
  <c r="BF146" i="2"/>
  <c r="BI145" i="2"/>
  <c r="BH145" i="2"/>
  <c r="BG145" i="2"/>
  <c r="BE145" i="2"/>
  <c r="T145" i="2"/>
  <c r="R145" i="2"/>
  <c r="R144" i="2"/>
  <c r="P145" i="2"/>
  <c r="P144" i="2"/>
  <c r="BK145" i="2"/>
  <c r="BK144" i="2"/>
  <c r="J144" i="2" s="1"/>
  <c r="J100" i="2" s="1"/>
  <c r="J145" i="2"/>
  <c r="BF145" i="2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T136" i="2"/>
  <c r="R137" i="2"/>
  <c r="R136" i="2"/>
  <c r="P137" i="2"/>
  <c r="P136" i="2"/>
  <c r="BK137" i="2"/>
  <c r="BK136" i="2"/>
  <c r="J136" i="2" s="1"/>
  <c r="J99" i="2" s="1"/>
  <c r="J137" i="2"/>
  <c r="BF137" i="2"/>
  <c r="BI135" i="2"/>
  <c r="BH135" i="2"/>
  <c r="F36" i="2" s="1"/>
  <c r="BG135" i="2"/>
  <c r="F35" i="2"/>
  <c r="BE135" i="2"/>
  <c r="T135" i="2"/>
  <c r="T134" i="2"/>
  <c r="T133" i="2" s="1"/>
  <c r="R135" i="2"/>
  <c r="R134" i="2"/>
  <c r="R133" i="2" s="1"/>
  <c r="P135" i="2"/>
  <c r="P134" i="2"/>
  <c r="P133" i="2" s="1"/>
  <c r="BK135" i="2"/>
  <c r="BK134" i="2" s="1"/>
  <c r="J135" i="2"/>
  <c r="BF135" i="2"/>
  <c r="F126" i="2"/>
  <c r="E124" i="2"/>
  <c r="F89" i="2"/>
  <c r="E87" i="2"/>
  <c r="J24" i="2"/>
  <c r="E24" i="2"/>
  <c r="J129" i="2" s="1"/>
  <c r="J23" i="2"/>
  <c r="J21" i="2"/>
  <c r="E21" i="2"/>
  <c r="J128" i="2" s="1"/>
  <c r="J20" i="2"/>
  <c r="J18" i="2"/>
  <c r="E18" i="2"/>
  <c r="F92" i="2" s="1"/>
  <c r="J17" i="2"/>
  <c r="J15" i="2"/>
  <c r="E15" i="2"/>
  <c r="F91" i="2" s="1"/>
  <c r="J14" i="2"/>
  <c r="J12" i="2"/>
  <c r="J89" i="2" s="1"/>
  <c r="E7" i="2"/>
  <c r="E122" i="2" s="1"/>
  <c r="AS94" i="1"/>
  <c r="L90" i="1"/>
  <c r="AM90" i="1"/>
  <c r="AM89" i="1"/>
  <c r="L89" i="1"/>
  <c r="AM87" i="1"/>
  <c r="L87" i="1"/>
  <c r="L85" i="1"/>
  <c r="L84" i="1"/>
  <c r="BD95" i="1" l="1"/>
  <c r="BC96" i="1"/>
  <c r="BB95" i="1"/>
  <c r="BA96" i="1"/>
  <c r="BC95" i="1"/>
  <c r="BB96" i="1"/>
  <c r="F33" i="2"/>
  <c r="AZ95" i="1" s="1"/>
  <c r="F34" i="2"/>
  <c r="T160" i="2"/>
  <c r="J115" i="10"/>
  <c r="E115" i="3"/>
  <c r="F92" i="7"/>
  <c r="J91" i="7"/>
  <c r="E85" i="9"/>
  <c r="J121" i="3"/>
  <c r="J92" i="3"/>
  <c r="F91" i="6"/>
  <c r="J120" i="4"/>
  <c r="J139" i="6"/>
  <c r="E85" i="7"/>
  <c r="F129" i="2"/>
  <c r="J91" i="2"/>
  <c r="J138" i="6"/>
  <c r="J126" i="2"/>
  <c r="F122" i="3"/>
  <c r="E113" i="4"/>
  <c r="F91" i="4"/>
  <c r="F120" i="4"/>
  <c r="J91" i="4"/>
  <c r="J123" i="8"/>
  <c r="J119" i="3"/>
  <c r="J89" i="6"/>
  <c r="E116" i="8"/>
  <c r="F128" i="2"/>
  <c r="J91" i="5"/>
  <c r="J123" i="9"/>
  <c r="F116" i="10"/>
  <c r="E85" i="2"/>
  <c r="E85" i="5"/>
  <c r="J92" i="5"/>
  <c r="J89" i="9"/>
  <c r="F91" i="9"/>
  <c r="J92" i="10"/>
  <c r="F121" i="3"/>
  <c r="R160" i="2"/>
  <c r="R132" i="2" s="1"/>
  <c r="P127" i="4"/>
  <c r="J34" i="5"/>
  <c r="J134" i="2"/>
  <c r="J98" i="2" s="1"/>
  <c r="BK133" i="2"/>
  <c r="J195" i="2"/>
  <c r="J111" i="2" s="1"/>
  <c r="BK194" i="2"/>
  <c r="J194" i="2" s="1"/>
  <c r="J110" i="2" s="1"/>
  <c r="BK143" i="6"/>
  <c r="J144" i="6"/>
  <c r="J98" i="6" s="1"/>
  <c r="J34" i="4"/>
  <c r="AW98" i="1" s="1"/>
  <c r="AT98" i="1" s="1"/>
  <c r="F34" i="4"/>
  <c r="BA98" i="1" s="1"/>
  <c r="P123" i="4"/>
  <c r="AU98" i="1" s="1"/>
  <c r="J161" i="2"/>
  <c r="J103" i="2" s="1"/>
  <c r="BK160" i="2"/>
  <c r="J160" i="2" s="1"/>
  <c r="J102" i="2" s="1"/>
  <c r="P132" i="2"/>
  <c r="AU95" i="1" s="1"/>
  <c r="T132" i="2"/>
  <c r="J34" i="2"/>
  <c r="T126" i="3"/>
  <c r="T125" i="3" s="1"/>
  <c r="F34" i="3"/>
  <c r="BA97" i="1" s="1"/>
  <c r="J219" i="6"/>
  <c r="J107" i="6" s="1"/>
  <c r="F34" i="7"/>
  <c r="BA105" i="1" s="1"/>
  <c r="J34" i="7"/>
  <c r="AW105" i="1" s="1"/>
  <c r="J33" i="2"/>
  <c r="AV95" i="1" s="1"/>
  <c r="P126" i="3"/>
  <c r="P125" i="3" s="1"/>
  <c r="AU97" i="1" s="1"/>
  <c r="J152" i="5"/>
  <c r="J101" i="5" s="1"/>
  <c r="BK151" i="5"/>
  <c r="J151" i="5" s="1"/>
  <c r="J100" i="5" s="1"/>
  <c r="E132" i="6"/>
  <c r="E85" i="6"/>
  <c r="F139" i="6"/>
  <c r="F92" i="6"/>
  <c r="P144" i="6"/>
  <c r="T155" i="6"/>
  <c r="P166" i="6"/>
  <c r="R176" i="6"/>
  <c r="R208" i="6"/>
  <c r="T261" i="6"/>
  <c r="R270" i="6"/>
  <c r="J34" i="6"/>
  <c r="AW103" i="1" s="1"/>
  <c r="J89" i="7"/>
  <c r="J127" i="7"/>
  <c r="J92" i="2"/>
  <c r="BK127" i="3"/>
  <c r="T160" i="3"/>
  <c r="J89" i="4"/>
  <c r="BK127" i="4"/>
  <c r="F120" i="5"/>
  <c r="F92" i="5"/>
  <c r="F34" i="5"/>
  <c r="BK125" i="5"/>
  <c r="F33" i="5"/>
  <c r="F36" i="5"/>
  <c r="F34" i="6"/>
  <c r="BA103" i="1" s="1"/>
  <c r="J33" i="6"/>
  <c r="AV103" i="1" s="1"/>
  <c r="T176" i="6"/>
  <c r="BK190" i="6"/>
  <c r="J190" i="6" s="1"/>
  <c r="J103" i="6" s="1"/>
  <c r="T208" i="6"/>
  <c r="P234" i="6"/>
  <c r="P218" i="6" s="1"/>
  <c r="R135" i="7"/>
  <c r="P154" i="7"/>
  <c r="P134" i="7" s="1"/>
  <c r="P133" i="7" s="1"/>
  <c r="AU105" i="1" s="1"/>
  <c r="P176" i="7"/>
  <c r="BK194" i="7"/>
  <c r="J194" i="7" s="1"/>
  <c r="J107" i="7" s="1"/>
  <c r="T218" i="7"/>
  <c r="J34" i="8"/>
  <c r="AW106" i="1" s="1"/>
  <c r="F34" i="8"/>
  <c r="BA106" i="1" s="1"/>
  <c r="J33" i="3"/>
  <c r="AV97" i="1" s="1"/>
  <c r="AT97" i="1" s="1"/>
  <c r="R159" i="4"/>
  <c r="R127" i="4" s="1"/>
  <c r="R123" i="4" s="1"/>
  <c r="J118" i="5"/>
  <c r="P152" i="5"/>
  <c r="P151" i="5" s="1"/>
  <c r="P124" i="5" s="1"/>
  <c r="T144" i="6"/>
  <c r="P190" i="6"/>
  <c r="R219" i="6"/>
  <c r="F35" i="7"/>
  <c r="BB105" i="1" s="1"/>
  <c r="BK154" i="7"/>
  <c r="J154" i="7" s="1"/>
  <c r="J102" i="7" s="1"/>
  <c r="J137" i="8"/>
  <c r="J101" i="8" s="1"/>
  <c r="BK243" i="6"/>
  <c r="J243" i="6" s="1"/>
  <c r="J109" i="6" s="1"/>
  <c r="P270" i="6"/>
  <c r="T290" i="6"/>
  <c r="T315" i="6"/>
  <c r="F37" i="7"/>
  <c r="BD105" i="1" s="1"/>
  <c r="F33" i="7"/>
  <c r="AZ105" i="1" s="1"/>
  <c r="R176" i="7"/>
  <c r="J33" i="8"/>
  <c r="AV106" i="1" s="1"/>
  <c r="F33" i="8"/>
  <c r="AZ106" i="1" s="1"/>
  <c r="F36" i="8"/>
  <c r="BC106" i="1" s="1"/>
  <c r="F34" i="10"/>
  <c r="BA109" i="1" s="1"/>
  <c r="F37" i="10"/>
  <c r="BD109" i="1" s="1"/>
  <c r="R155" i="6"/>
  <c r="R143" i="6" s="1"/>
  <c r="P176" i="6"/>
  <c r="P208" i="6"/>
  <c r="T252" i="6"/>
  <c r="R261" i="6"/>
  <c r="P290" i="6"/>
  <c r="T294" i="6"/>
  <c r="BK319" i="6"/>
  <c r="F129" i="7"/>
  <c r="BK135" i="7"/>
  <c r="T145" i="7"/>
  <c r="T134" i="7" s="1"/>
  <c r="BK176" i="7"/>
  <c r="J176" i="7" s="1"/>
  <c r="J103" i="7" s="1"/>
  <c r="R206" i="7"/>
  <c r="F37" i="8"/>
  <c r="BD106" i="1" s="1"/>
  <c r="T144" i="8"/>
  <c r="T158" i="8"/>
  <c r="T172" i="8"/>
  <c r="BK127" i="9"/>
  <c r="J128" i="9"/>
  <c r="J98" i="9" s="1"/>
  <c r="BK155" i="6"/>
  <c r="J155" i="6" s="1"/>
  <c r="J99" i="6" s="1"/>
  <c r="T166" i="6"/>
  <c r="T190" i="6"/>
  <c r="T234" i="6"/>
  <c r="T218" i="6" s="1"/>
  <c r="BK261" i="6"/>
  <c r="J261" i="6" s="1"/>
  <c r="J112" i="6" s="1"/>
  <c r="P294" i="6"/>
  <c r="J130" i="7"/>
  <c r="J92" i="7"/>
  <c r="J33" i="7"/>
  <c r="AV105" i="1" s="1"/>
  <c r="F36" i="7"/>
  <c r="BC105" i="1" s="1"/>
  <c r="T151" i="7"/>
  <c r="R154" i="7"/>
  <c r="BK190" i="7"/>
  <c r="R194" i="7"/>
  <c r="R189" i="7" s="1"/>
  <c r="BK206" i="7"/>
  <c r="J206" i="7" s="1"/>
  <c r="J108" i="7" s="1"/>
  <c r="T230" i="7"/>
  <c r="T189" i="7" s="1"/>
  <c r="P137" i="8"/>
  <c r="P136" i="8" s="1"/>
  <c r="BK144" i="8"/>
  <c r="J144" i="8" s="1"/>
  <c r="J102" i="8" s="1"/>
  <c r="J34" i="9"/>
  <c r="AW107" i="1" s="1"/>
  <c r="P126" i="9"/>
  <c r="AU107" i="1" s="1"/>
  <c r="T126" i="9"/>
  <c r="J113" i="10"/>
  <c r="J89" i="10"/>
  <c r="R218" i="7"/>
  <c r="R230" i="7"/>
  <c r="T267" i="7"/>
  <c r="J120" i="8"/>
  <c r="J89" i="8"/>
  <c r="J122" i="8"/>
  <c r="J91" i="8"/>
  <c r="F35" i="8"/>
  <c r="BB106" i="1" s="1"/>
  <c r="T137" i="8"/>
  <c r="R144" i="8"/>
  <c r="R136" i="8" s="1"/>
  <c r="BK158" i="8"/>
  <c r="J158" i="8" s="1"/>
  <c r="J103" i="8" s="1"/>
  <c r="J91" i="9"/>
  <c r="J122" i="9"/>
  <c r="R126" i="9"/>
  <c r="F36" i="9"/>
  <c r="BC107" i="1" s="1"/>
  <c r="T133" i="9"/>
  <c r="BK218" i="7"/>
  <c r="J218" i="7" s="1"/>
  <c r="J109" i="7" s="1"/>
  <c r="BK230" i="7"/>
  <c r="J230" i="7" s="1"/>
  <c r="J110" i="7" s="1"/>
  <c r="P267" i="7"/>
  <c r="P189" i="7" s="1"/>
  <c r="J128" i="8"/>
  <c r="J98" i="8" s="1"/>
  <c r="BK127" i="8"/>
  <c r="R127" i="8"/>
  <c r="F123" i="9"/>
  <c r="F92" i="9"/>
  <c r="F34" i="9"/>
  <c r="BA107" i="1" s="1"/>
  <c r="J33" i="9"/>
  <c r="AV107" i="1" s="1"/>
  <c r="F33" i="9"/>
  <c r="AZ107" i="1" s="1"/>
  <c r="BK130" i="9"/>
  <c r="J130" i="9" s="1"/>
  <c r="J99" i="9" s="1"/>
  <c r="J131" i="9"/>
  <c r="J100" i="9" s="1"/>
  <c r="E85" i="10"/>
  <c r="E109" i="10"/>
  <c r="F91" i="8"/>
  <c r="F123" i="8"/>
  <c r="T131" i="8"/>
  <c r="R172" i="8"/>
  <c r="J34" i="10"/>
  <c r="AW109" i="1" s="1"/>
  <c r="AT109" i="1" s="1"/>
  <c r="F33" i="10"/>
  <c r="AZ109" i="1" s="1"/>
  <c r="BK121" i="10"/>
  <c r="T128" i="8"/>
  <c r="T127" i="8" s="1"/>
  <c r="P131" i="8"/>
  <c r="P127" i="8" s="1"/>
  <c r="R158" i="8"/>
  <c r="BK172" i="8"/>
  <c r="J172" i="8" s="1"/>
  <c r="J104" i="8" s="1"/>
  <c r="BK134" i="9"/>
  <c r="F115" i="10"/>
  <c r="F91" i="10"/>
  <c r="P121" i="10"/>
  <c r="P120" i="10" s="1"/>
  <c r="P119" i="10" s="1"/>
  <c r="AU109" i="1" s="1"/>
  <c r="T121" i="10"/>
  <c r="T120" i="10" s="1"/>
  <c r="T119" i="10" s="1"/>
  <c r="F35" i="10"/>
  <c r="BB109" i="1" s="1"/>
  <c r="BA95" i="1" l="1"/>
  <c r="AZ96" i="1"/>
  <c r="AW95" i="1"/>
  <c r="AT95" i="1" s="1"/>
  <c r="AV96" i="1"/>
  <c r="AT96" i="1" s="1"/>
  <c r="AT107" i="1"/>
  <c r="BA94" i="1"/>
  <c r="BD94" i="1"/>
  <c r="W33" i="1" s="1"/>
  <c r="AT106" i="1"/>
  <c r="AT103" i="1"/>
  <c r="BC94" i="1"/>
  <c r="AY94" i="1" s="1"/>
  <c r="AZ94" i="1"/>
  <c r="BB94" i="1"/>
  <c r="AX94" i="1" s="1"/>
  <c r="T133" i="7"/>
  <c r="T126" i="8"/>
  <c r="R218" i="6"/>
  <c r="R142" i="6" s="1"/>
  <c r="J143" i="6"/>
  <c r="J97" i="6" s="1"/>
  <c r="AT105" i="1"/>
  <c r="J127" i="8"/>
  <c r="J97" i="8" s="1"/>
  <c r="T136" i="8"/>
  <c r="T143" i="6"/>
  <c r="T142" i="6" s="1"/>
  <c r="R134" i="7"/>
  <c r="R133" i="7" s="1"/>
  <c r="BK126" i="3"/>
  <c r="J127" i="3"/>
  <c r="J98" i="3" s="1"/>
  <c r="P143" i="6"/>
  <c r="P142" i="6" s="1"/>
  <c r="AU103" i="1" s="1"/>
  <c r="BK218" i="6"/>
  <c r="J218" i="6" s="1"/>
  <c r="J106" i="6" s="1"/>
  <c r="J134" i="9"/>
  <c r="J102" i="9" s="1"/>
  <c r="BK133" i="9"/>
  <c r="J133" i="9" s="1"/>
  <c r="J101" i="9" s="1"/>
  <c r="J121" i="10"/>
  <c r="J98" i="10" s="1"/>
  <c r="BK120" i="10"/>
  <c r="R126" i="8"/>
  <c r="J190" i="7"/>
  <c r="J106" i="7" s="1"/>
  <c r="BK189" i="7"/>
  <c r="J189" i="7" s="1"/>
  <c r="J105" i="7" s="1"/>
  <c r="J319" i="6"/>
  <c r="J121" i="6" s="1"/>
  <c r="BK315" i="6"/>
  <c r="J315" i="6" s="1"/>
  <c r="J119" i="6" s="1"/>
  <c r="P126" i="8"/>
  <c r="AU106" i="1" s="1"/>
  <c r="J127" i="9"/>
  <c r="J97" i="9" s="1"/>
  <c r="J135" i="7"/>
  <c r="J98" i="7" s="1"/>
  <c r="BK134" i="7"/>
  <c r="BK136" i="8"/>
  <c r="J136" i="8" s="1"/>
  <c r="J100" i="8" s="1"/>
  <c r="BK124" i="5"/>
  <c r="J124" i="5" s="1"/>
  <c r="J125" i="5"/>
  <c r="J97" i="5" s="1"/>
  <c r="J127" i="4"/>
  <c r="J99" i="4" s="1"/>
  <c r="BK123" i="4"/>
  <c r="J123" i="4" s="1"/>
  <c r="BK132" i="2"/>
  <c r="J132" i="2" s="1"/>
  <c r="J133" i="2"/>
  <c r="J97" i="2" s="1"/>
  <c r="AW94" i="1" l="1"/>
  <c r="W31" i="1"/>
  <c r="AV94" i="1"/>
  <c r="W32" i="1"/>
  <c r="AU94" i="1"/>
  <c r="J30" i="4"/>
  <c r="J96" i="4"/>
  <c r="BK133" i="7"/>
  <c r="J133" i="7" s="1"/>
  <c r="J134" i="7"/>
  <c r="J97" i="7" s="1"/>
  <c r="BK142" i="6"/>
  <c r="J142" i="6" s="1"/>
  <c r="J30" i="2"/>
  <c r="AG95" i="1" s="1"/>
  <c r="J96" i="2"/>
  <c r="J96" i="5"/>
  <c r="J30" i="5"/>
  <c r="BK126" i="9"/>
  <c r="J126" i="9" s="1"/>
  <c r="J120" i="10"/>
  <c r="J97" i="10" s="1"/>
  <c r="BK119" i="10"/>
  <c r="J119" i="10" s="1"/>
  <c r="BK125" i="3"/>
  <c r="J125" i="3" s="1"/>
  <c r="J126" i="3"/>
  <c r="J97" i="3" s="1"/>
  <c r="BK126" i="8"/>
  <c r="J126" i="8" s="1"/>
  <c r="AT94" i="1" l="1"/>
  <c r="J39" i="2"/>
  <c r="AN95" i="1" s="1"/>
  <c r="AG102" i="1"/>
  <c r="J39" i="5"/>
  <c r="J96" i="7"/>
  <c r="J30" i="7"/>
  <c r="J30" i="3"/>
  <c r="J96" i="3"/>
  <c r="J30" i="10"/>
  <c r="J96" i="10"/>
  <c r="J96" i="9"/>
  <c r="J30" i="9"/>
  <c r="J30" i="8"/>
  <c r="J96" i="8"/>
  <c r="J96" i="6"/>
  <c r="J30" i="6"/>
  <c r="J39" i="4"/>
  <c r="AG98" i="1"/>
  <c r="AG109" i="1" l="1"/>
  <c r="J39" i="10"/>
  <c r="J39" i="9"/>
  <c r="AG107" i="1"/>
  <c r="AG97" i="1"/>
  <c r="J39" i="3"/>
  <c r="J39" i="6"/>
  <c r="AG105" i="1"/>
  <c r="J39" i="7"/>
  <c r="J39" i="8"/>
  <c r="AG106" i="1"/>
  <c r="AN94" i="1" l="1"/>
  <c r="AG94" i="1"/>
  <c r="AK26" i="1" l="1"/>
  <c r="W30" i="1" l="1"/>
  <c r="AK30" i="1" s="1"/>
  <c r="AK35" i="1" s="1"/>
</calcChain>
</file>

<file path=xl/sharedStrings.xml><?xml version="1.0" encoding="utf-8"?>
<sst xmlns="http://schemas.openxmlformats.org/spreadsheetml/2006/main" count="13079" uniqueCount="1625">
  <si>
    <t>Export Komplet</t>
  </si>
  <si>
    <t/>
  </si>
  <si>
    <t>2.0</t>
  </si>
  <si>
    <t>False</t>
  </si>
  <si>
    <t>{2ac2dd3a-3c8d-4783-81fa-72f2cdf35118}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</si>
  <si>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</si>
  <si>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</si>
  <si>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</si>
  <si>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</si>
  <si>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</si>
  <si>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</si>
  <si>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LR</t>
  </si>
  <si>
    <t>Stavba:</t>
  </si>
  <si>
    <t>PRÍSTAVBA A STAVEBNÉ ÚPRAVY MŠ LEDNICKÉ ROVNE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</si>
  <si>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</si>
  <si>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</si>
  <si>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</si>
  <si>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</si>
  <si>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</si>
  <si>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</si>
  <si>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</si>
  <si>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</si>
  <si>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</si>
  <si>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50250931</t>
  </si>
  <si>
    <t>Last solution s.r.o.</t>
  </si>
  <si>
    <t>SK2120261143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</si>
  <si>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</si>
  <si>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</si>
  <si>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</si>
  <si>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</si>
  <si>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</si>
  <si>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</si>
  <si>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</si>
  <si>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</si>
  <si>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</si>
  <si>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</si>
  <si>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</si>
  <si>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</si>
  <si>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</si>
  <si>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</si>
  <si>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</si>
  <si>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</si>
  <si>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</si>
  <si>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</si>
  <si>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</si>
  <si>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</si>
  <si>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</si>
  <si>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</si>
  <si>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</si>
  <si>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</si>
  <si>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</si>
  <si>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</si>
  <si>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</si>
  <si>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</si>
  <si>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</si>
  <si>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</si>
  <si>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</si>
  <si>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</si>
  <si>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</si>
  <si>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</si>
  <si>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</si>
  <si>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</si>
  <si>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</si>
  <si>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</si>
  <si>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</si>
  <si>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</si>
  <si>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</si>
  <si>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</si>
  <si>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</si>
  <si>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</si>
  <si>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</si>
  <si>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</si>
  <si>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</si>
  <si>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</si>
  <si>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</si>
  <si>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</si>
  <si>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02.1</t>
  </si>
  <si>
    <t>Modernizácia Ku...</t>
  </si>
  <si>
    <t>STA</t>
  </si>
  <si>
    <t>1</t>
  </si>
  <si>
    <t>{e84897de-e150-4451-a61a-6df93153b880}</t>
  </si>
  <si>
    <t>SO 03.2</t>
  </si>
  <si>
    <t>Dopravné ihrisko</t>
  </si>
  <si>
    <t>{15310ad4-5276-461e-bde8-e9553dd1d37e}</t>
  </si>
  <si>
    <t>SO.02.2</t>
  </si>
  <si>
    <t>Elektroinštalácia</t>
  </si>
  <si>
    <t>{e4806c20-d2ff-4564-af4c-c420128f2baf}</t>
  </si>
  <si>
    <t>SO-01.1-B</t>
  </si>
  <si>
    <t>BÚRANIE</t>
  </si>
  <si>
    <t>{20ff1b79-6930-42cb-bb79-2b04a8b347e3}</t>
  </si>
  <si>
    <t>SO-01.1-NS</t>
  </si>
  <si>
    <t>NOVÝ STAV</t>
  </si>
  <si>
    <t>{2b659e67-14ec-4f84-a14b-b4da46818c13}</t>
  </si>
  <si>
    <t>SO-01.3</t>
  </si>
  <si>
    <t>Zdravotechnika</t>
  </si>
  <si>
    <t>{2ee6613e-2cc8-4333-b4cf-8f526b294470}</t>
  </si>
  <si>
    <t>SO-01.4</t>
  </si>
  <si>
    <t>Vykurovanie</t>
  </si>
  <si>
    <t>{8d1cbe6a-e28e-46ba-a9d7-f3f8e4c7c884}</t>
  </si>
  <si>
    <t>SO-01.5</t>
  </si>
  <si>
    <t>Elektorištaláci...</t>
  </si>
  <si>
    <t>{17bba586-a228-4c66-8df5-bf035495ac5f}</t>
  </si>
  <si>
    <t>SO-01.6</t>
  </si>
  <si>
    <t>Protipožiarna b...</t>
  </si>
  <si>
    <t>{ec87a483-bee4-4111-98b5-6a05f4601a00}</t>
  </si>
  <si>
    <t>KRYCÍ LIST ROZPOČTU</t>
  </si>
  <si>
    <t>Objekt:</t>
  </si>
  <si>
    <t>SO 02.1 - Modernizácia Ku...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</si>
  <si>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</si>
  <si>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</si>
  <si>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</si>
  <si>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</si>
  <si>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</si>
  <si>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</si>
  <si>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</si>
  <si>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</si>
  <si>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</si>
  <si>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</si>
  <si>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</si>
  <si>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</si>
  <si>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725 - Zdravotechnika - zariaď. predmety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</si>
  <si>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</si>
  <si>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</si>
  <si>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</si>
  <si>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</si>
  <si>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</si>
  <si>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</si>
  <si>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33-M - Montáže dopr.zariad.sklad.zar.a váh</t>
  </si>
  <si>
    <t>VP -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</si>
  <si>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</si>
  <si>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</si>
  <si>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</si>
  <si>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</si>
  <si>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</si>
  <si>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</si>
  <si>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</si>
  <si>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</si>
  <si>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</si>
  <si>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</si>
  <si>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</si>
  <si>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</si>
  <si>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</si>
  <si>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</si>
  <si>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</si>
  <si>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</si>
  <si>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</si>
  <si>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45</t>
  </si>
  <si>
    <t>K</t>
  </si>
  <si>
    <t>342273150</t>
  </si>
  <si>
    <t>Priečky z tvárnic hr. 150 mm  na lepidlo</t>
  </si>
  <si>
    <t>m2</t>
  </si>
  <si>
    <t>4</t>
  </si>
  <si>
    <t>2</t>
  </si>
  <si>
    <t>6</t>
  </si>
  <si>
    <t>Úpravy povrchov, podlahy, osadenie</t>
  </si>
  <si>
    <t>612465111</t>
  </si>
  <si>
    <t>Príprava vnútorného podkladu stien ,cementový Prednástrek  mm), ručné nanášanie</t>
  </si>
  <si>
    <t>612465135</t>
  </si>
  <si>
    <t>Vnútorná omietka stien ,vápennocementová, strojné miešanie, ručné nanášanie, jadrová omietka  hr. 10 mm</t>
  </si>
  <si>
    <t>612465181</t>
  </si>
  <si>
    <t>Vnútorná omietka stien štuková ,strojné miešanie, ručné nanášanie,  hr. 3 mm</t>
  </si>
  <si>
    <t>8</t>
  </si>
  <si>
    <t>612481119</t>
  </si>
  <si>
    <t>Potiahnutie vnútorných stien sklotextílnou mriežkou s celoplošným prilepením</t>
  </si>
  <si>
    <t>10</t>
  </si>
  <si>
    <t>46</t>
  </si>
  <si>
    <t>632451022</t>
  </si>
  <si>
    <t>Vyrovnávací poter muriva MC 15 zhotovený v páse hr. nad 20 do 30 mm</t>
  </si>
  <si>
    <t>12</t>
  </si>
  <si>
    <t>43</t>
  </si>
  <si>
    <t>642942111</t>
  </si>
  <si>
    <t>Osadenie oceľovej dverovej zárubne alebo rámu, plochy otvoru do 2,5 m2</t>
  </si>
  <si>
    <t>ks</t>
  </si>
  <si>
    <t>14</t>
  </si>
  <si>
    <t>41</t>
  </si>
  <si>
    <t>M</t>
  </si>
  <si>
    <t>5533190600</t>
  </si>
  <si>
    <t>Zárubňa oceľová CgU 90x197x6cm</t>
  </si>
  <si>
    <t>16</t>
  </si>
  <si>
    <t>9</t>
  </si>
  <si>
    <t>Ostatné konštrukcie a práce-búranie</t>
  </si>
  <si>
    <t>5</t>
  </si>
  <si>
    <t>941941041</t>
  </si>
  <si>
    <t>Montáž lešenia ľahkého pracovného radového s podlahami šírky nad 1,00 do 1,20 m, výšky do 10 m</t>
  </si>
  <si>
    <t>18</t>
  </si>
  <si>
    <t>941941841</t>
  </si>
  <si>
    <t>Demontáž lešenia ľahkého pracovného radového s podlahami šírky nad 1,00 do 1,20 m, výšky do 10 m</t>
  </si>
  <si>
    <t>7</t>
  </si>
  <si>
    <t>941955003</t>
  </si>
  <si>
    <t>Lešenie ľahké pracovné pomocné s výškou lešeňovej podlahy nad 1,90 do 2,50 m</t>
  </si>
  <si>
    <t>22</t>
  </si>
  <si>
    <t>35</t>
  </si>
  <si>
    <t>962031132</t>
  </si>
  <si>
    <t>B2- Búranie priečok z tehál pálených, plných alebo dutých hr. do 150 mm,  -0,19600t</t>
  </si>
  <si>
    <t>24</t>
  </si>
  <si>
    <t>37</t>
  </si>
  <si>
    <t>968061125</t>
  </si>
  <si>
    <t>B1A-Vyvesenie dreveného dverného krídla do suti plochy do 2 m2, -0,02400t</t>
  </si>
  <si>
    <t>26</t>
  </si>
  <si>
    <t>38</t>
  </si>
  <si>
    <t>968072455</t>
  </si>
  <si>
    <t>B1B-Vybúranie kovových dverových zárubní plochy do 2 m2,  -0,07600t</t>
  </si>
  <si>
    <t>28</t>
  </si>
  <si>
    <t>36</t>
  </si>
  <si>
    <t>971033531</t>
  </si>
  <si>
    <t>B2a Vybúranie otvorov v murive tehl. plochy do 1 m2 hr.do 150 mm,  -0,28100t</t>
  </si>
  <si>
    <t>30</t>
  </si>
  <si>
    <t>978059531</t>
  </si>
  <si>
    <t>B3- Odsekanie a odobratie stien z obkladačiek vnútorných nad 2 m2,  -0,06800t</t>
  </si>
  <si>
    <t>32</t>
  </si>
  <si>
    <t>965081812</t>
  </si>
  <si>
    <t>B4-Búranie dlažieb, z kamen., cement., terazzových, čadičových alebo keram. dĺžky , hr.nad 10 mm,  -0,06500t</t>
  </si>
  <si>
    <t>34</t>
  </si>
  <si>
    <t>979081111</t>
  </si>
  <si>
    <t>Odvoz sutiny a vybúraných hmôt na skládku do 1 km</t>
  </si>
  <si>
    <t>t</t>
  </si>
  <si>
    <t>11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</si>
  <si>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</si>
  <si>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</si>
  <si>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</si>
  <si>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</si>
  <si>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40</t>
  </si>
  <si>
    <t>13</t>
  </si>
  <si>
    <t>979089012</t>
  </si>
  <si>
    <t>Poplatok za skladovanie - betón, tehly, dlaždice (17 01 ), ostatné</t>
  </si>
  <si>
    <t>42</t>
  </si>
  <si>
    <t>99</t>
  </si>
  <si>
    <t>Presun hmôt HSV</t>
  </si>
  <si>
    <t>998011002</t>
  </si>
  <si>
    <t>Presun hmôt pre budovy (801, 803, 812), zvislá konštr. z tehál, tvárnic, z kovu výšky do 12 m</t>
  </si>
  <si>
    <t>44</t>
  </si>
  <si>
    <t>PSV</t>
  </si>
  <si>
    <t>Práce a dodávky PSV</t>
  </si>
  <si>
    <t>711</t>
  </si>
  <si>
    <t>Izolácie proti vode a vlhkosti</t>
  </si>
  <si>
    <t>15</t>
  </si>
  <si>
    <t>711210110</t>
  </si>
  <si>
    <t>Zhotovenie dvojnásobnej izol. stierky pod keramické obklady v interiéri na ploche zvislej</t>
  </si>
  <si>
    <t>711210100</t>
  </si>
  <si>
    <t>Zhotovenie dvojnásobnej izol. stierky pod keramické obklady v interiéri na ploche vodorovnej</t>
  </si>
  <si>
    <t>48</t>
  </si>
  <si>
    <t>17</t>
  </si>
  <si>
    <t>2353203200</t>
  </si>
  <si>
    <t>Stierkové izolácie, 12 kg, elastický tesniaci prostriedok do vlhka</t>
  </si>
  <si>
    <t>kg</t>
  </si>
  <si>
    <t>50</t>
  </si>
  <si>
    <t>39</t>
  </si>
  <si>
    <t>998711101</t>
  </si>
  <si>
    <t>Presun hmôt pre izoláciu proti vode v objektoch výšky do 6 m</t>
  </si>
  <si>
    <t>52</t>
  </si>
  <si>
    <t>725</t>
  </si>
  <si>
    <t>Zdravotechnika - zariaď. predmety</t>
  </si>
  <si>
    <t>725320828</t>
  </si>
  <si>
    <t>B6,B13-Demontáž drezu dvojitého veľkokuchynského bez výtokovej armatúry,  -0,07150t</t>
  </si>
  <si>
    <t>súb.</t>
  </si>
  <si>
    <t>54</t>
  </si>
  <si>
    <t>19</t>
  </si>
  <si>
    <t>725610810</t>
  </si>
  <si>
    <t>B5,B6,B7,B8,B9,B10,B14,B15,B16 Demontáž el. sporáka,chladničky,mrazáka, robota,umývačky riadu, stolíka na výdaj jedla    -0,06700t</t>
  </si>
  <si>
    <t>56</t>
  </si>
  <si>
    <t>725810811</t>
  </si>
  <si>
    <t>Demontáž výtokového ventilu nástenných,  -0,00049t</t>
  </si>
  <si>
    <t>58</t>
  </si>
  <si>
    <t>766</t>
  </si>
  <si>
    <t>Konštrukcie stolárske</t>
  </si>
  <si>
    <t>21</t>
  </si>
  <si>
    <t>766811801</t>
  </si>
  <si>
    <t>B11 Demontáž kuchynskej linky , spodnej skrinky     -0,0130t</t>
  </si>
  <si>
    <t>60</t>
  </si>
  <si>
    <t>766811802</t>
  </si>
  <si>
    <t>B12 Demontáž kuchynskej linky , hornej skrinky       -0,01000t</t>
  </si>
  <si>
    <t>62</t>
  </si>
  <si>
    <t>47</t>
  </si>
  <si>
    <t>766621081</t>
  </si>
  <si>
    <t>Montáž okna plastového na PUR penu</t>
  </si>
  <si>
    <t>m</t>
  </si>
  <si>
    <t>64</t>
  </si>
  <si>
    <t>6114123300</t>
  </si>
  <si>
    <t>66</t>
  </si>
  <si>
    <t>23</t>
  </si>
  <si>
    <t>766811803</t>
  </si>
  <si>
    <t>Demontáž kuchynskej linky , pracovnej dosky     -0,02100t</t>
  </si>
  <si>
    <t>68</t>
  </si>
  <si>
    <t>766661112</t>
  </si>
  <si>
    <t>Montáž dverového krídla kompletiz. otváravého do zárubne, jednokrídlové</t>
  </si>
  <si>
    <t>70</t>
  </si>
  <si>
    <t>6116223100</t>
  </si>
  <si>
    <t>Dvere vnútorné hladké dýhované jednokrídlové z 1/3 zasklené MH 80x197 cm</t>
  </si>
  <si>
    <t>72</t>
  </si>
  <si>
    <t>49</t>
  </si>
  <si>
    <t>998766201</t>
  </si>
  <si>
    <t>Presun hmot pre konštrukcie stolárske v objektoch výšky do 6 m</t>
  </si>
  <si>
    <t>%</t>
  </si>
  <si>
    <t>74</t>
  </si>
  <si>
    <t>771</t>
  </si>
  <si>
    <t>Podlahy z dlaždíc</t>
  </si>
  <si>
    <t>771575107</t>
  </si>
  <si>
    <t>Montáž podláh z dlaždíc keramických do tmelu veľ. 200 x 200 mm</t>
  </si>
  <si>
    <t>76</t>
  </si>
  <si>
    <t>25</t>
  </si>
  <si>
    <t>5978651250</t>
  </si>
  <si>
    <t>Dlaždice, rozmer 200x200x10 mm,</t>
  </si>
  <si>
    <t>78</t>
  </si>
  <si>
    <t>998771202</t>
  </si>
  <si>
    <t>Presun hmôt pre podlahy z dlaždíc v objektoch výšky nad 6 do 12 m</t>
  </si>
  <si>
    <t>80</t>
  </si>
  <si>
    <t>781</t>
  </si>
  <si>
    <t>Dokončovacie práce a obklady</t>
  </si>
  <si>
    <t>27</t>
  </si>
  <si>
    <t>781445020</t>
  </si>
  <si>
    <t>Montáž obkladov vnútor. stien z obkladačiek kladených do tmelu veľ. 300x300 mm</t>
  </si>
  <si>
    <t>82</t>
  </si>
  <si>
    <t>5976574000</t>
  </si>
  <si>
    <t>Obkladačky keramické glazované jednofarebné hladké B 200x200 Ia</t>
  </si>
  <si>
    <t>84</t>
  </si>
  <si>
    <t>29</t>
  </si>
  <si>
    <t>998781202</t>
  </si>
  <si>
    <t>Presun hmôt pre obklady keramické v objektoch výšky nad 6 do 12 m</t>
  </si>
  <si>
    <t>86</t>
  </si>
  <si>
    <t>783</t>
  </si>
  <si>
    <t>Dokončovacie práce - nátery</t>
  </si>
  <si>
    <t>7838242201</t>
  </si>
  <si>
    <t>Nátery umývatelné farbené stien dvojnásobné 1x s emailovaním</t>
  </si>
  <si>
    <t>88</t>
  </si>
  <si>
    <t>784</t>
  </si>
  <si>
    <t>Dokončovacie práce - maľby</t>
  </si>
  <si>
    <t>31</t>
  </si>
  <si>
    <t>784402801</t>
  </si>
  <si>
    <t>Odstránenie malieb oškrabaním, výšky do 3, 80 m</t>
  </si>
  <si>
    <t>90</t>
  </si>
  <si>
    <t>784410202</t>
  </si>
  <si>
    <t>Mydlenie podkladu dvojnásobné výšky do 3, 80 m</t>
  </si>
  <si>
    <t>92</t>
  </si>
  <si>
    <t>33</t>
  </si>
  <si>
    <t>784412301</t>
  </si>
  <si>
    <t>Pačokovanie vápenným mliekom dvojnásobné jemnozrnných povrchov do 3, 80 m</t>
  </si>
  <si>
    <t>94</t>
  </si>
  <si>
    <t>784452371</t>
  </si>
  <si>
    <t>Maľby z maliarskych zmesí Primalex, Farmal, ručne nanášané tónované dvojnásobné na jemnozrnný podklad výšky do 3, 80 m</t>
  </si>
  <si>
    <t>96</t>
  </si>
  <si>
    <t>Práce a dodávky M</t>
  </si>
  <si>
    <t>33-M</t>
  </si>
  <si>
    <t>Montáže dopr.zariad.sklad.zar.a váh</t>
  </si>
  <si>
    <t>330030138</t>
  </si>
  <si>
    <t>Modernizácia kuchynského nákladného výťahu do 100 kg</t>
  </si>
  <si>
    <t>98</t>
  </si>
  <si>
    <t>VP</t>
  </si>
  <si>
    <t>Práce naviac</t>
  </si>
  <si>
    <t>SO 03.2 - Dopravné ihrisko</t>
  </si>
  <si>
    <t xml:space="preserve">    1 - Zemné práce</t>
  </si>
  <si>
    <t xml:space="preserve">    2 - Zakladanie</t>
  </si>
  <si>
    <t xml:space="preserve">    5 - Komunikácie</t>
  </si>
  <si>
    <t>767 - Konštrukcie doplnkové kovové</t>
  </si>
  <si>
    <t>Zemné práce</t>
  </si>
  <si>
    <t>919735111</t>
  </si>
  <si>
    <t>Rezanie existujúceho asfaltového krytu alebo podkladu hĺbky do 50 mm</t>
  </si>
  <si>
    <t>113152430</t>
  </si>
  <si>
    <t>Frézovanie asf. podkladu alebo krytu bez prek., plochy do 500 m2, pruh š. cez 1 m do 2 m, hr. 50 mm  0,127 t</t>
  </si>
  <si>
    <t>113307122</t>
  </si>
  <si>
    <t>Odstránenie podkladu v ploche do 200 m2 z kameniva hrubého drveného, hr.100 do 200 mm,  -0,23500t</t>
  </si>
  <si>
    <t>113307121</t>
  </si>
  <si>
    <t>Odstránenie podkladu v ploche do 200 m2 z kameniva , hr. do 100 mm,  -0,13000t</t>
  </si>
  <si>
    <t>113206111</t>
  </si>
  <si>
    <t>Vytrhanie obrúb betónových, s vybúraním lôžka, z krajníkov alebo obrubníkov stojatých,  -0,14500t</t>
  </si>
  <si>
    <t>121101112</t>
  </si>
  <si>
    <t>Odstránenie ornice s premiestn. na hromady, so zložením na vzdialenosť do 100 m a do 1000 m3</t>
  </si>
  <si>
    <t>m3</t>
  </si>
  <si>
    <t>122201102</t>
  </si>
  <si>
    <t>Odkopávka a prekopávka nezapažená v hornine 3, nad 100 do 1000 m3</t>
  </si>
  <si>
    <t>122201109</t>
  </si>
  <si>
    <t>Odkopávky a prekopávky nezapažené. Príplatok k cenám za lepivosť horniny 3</t>
  </si>
  <si>
    <t>171209002</t>
  </si>
  <si>
    <t>Poplatok za skladovanie - zemina a kamenivo (17 05) ostatné</t>
  </si>
  <si>
    <t>979089212</t>
  </si>
  <si>
    <t>Poplatok za skladovanie - bitúmenové zmesi, uholný decht, dechtové výrobky (17 03 ), ostatné</t>
  </si>
  <si>
    <t>Zakladanie</t>
  </si>
  <si>
    <t>215901101</t>
  </si>
  <si>
    <t>Zhutnenie podložia z rastlej horniny 1 až 4 pod násypy, z hornina súdržných do 92 % PS a nesúdržných</t>
  </si>
  <si>
    <t>Komunikácie</t>
  </si>
  <si>
    <t>564772111</t>
  </si>
  <si>
    <t>Podklad alebo kryt z kameniva hrubého drveného veľ. 32-63mm(vibr.štrk) po zhut.hr. 250 mm</t>
  </si>
  <si>
    <t>565151111</t>
  </si>
  <si>
    <t>Podklad z asfaltového betónu AC 16 P s rozprestretím a zhutnením v pruhu š. do 3 m, po zhutnení hr. 70 mm</t>
  </si>
  <si>
    <t>573231111</t>
  </si>
  <si>
    <t>Postrek asfaltový spojovací bez posypu kamenivom z cestnej emulzie v množstve1 kg/m2</t>
  </si>
  <si>
    <t>577143212</t>
  </si>
  <si>
    <t>Betón asfaltový modifik. PMB 65/100-65 II.tr. strednozrnný AC 11 O  po zhutnení hr. 50 mm</t>
  </si>
  <si>
    <t>919795112</t>
  </si>
  <si>
    <t>Vložka pod liaty asfalt bez upevnenia z rohože utkanej zo sklenených vlákien</t>
  </si>
  <si>
    <t>6936657160</t>
  </si>
  <si>
    <t>Sklovláknitá výstužná mreža do asfaltových vrstiev vozoviek 100 kN/m,</t>
  </si>
  <si>
    <t>916531111</t>
  </si>
  <si>
    <t>Osadenie záhonového alebo parkového obrubníka betón., do lôžka z bet. pros. tr. C 12/15</t>
  </si>
  <si>
    <t>5921745400</t>
  </si>
  <si>
    <t>Obrubník betónový parkový</t>
  </si>
  <si>
    <t>914812211</t>
  </si>
  <si>
    <t>Montáž dočasnej dopravnej značky kompletnej základnej</t>
  </si>
  <si>
    <t>4045795500</t>
  </si>
  <si>
    <t>Kompletná dopravná značka vratane podstavca a stĺpa</t>
  </si>
  <si>
    <t>979084212</t>
  </si>
  <si>
    <t>Vodorovná doprava vybúraných hmôt po suchu s naložením a so zložením na vzdialenosť do 50 m</t>
  </si>
  <si>
    <t>998224111</t>
  </si>
  <si>
    <t>Presun hmôt pre pozemné komunikácie s krytom monolitickým betónovým akejkoľvek dĺžky objektu</t>
  </si>
  <si>
    <t>767</t>
  </si>
  <si>
    <t>Konštrukcie doplnkové kovové</t>
  </si>
  <si>
    <t>767914810</t>
  </si>
  <si>
    <t>Demontáž oplotenia - oceľové stĺpiky, výšky do 1 m,  -0,00900t</t>
  </si>
  <si>
    <t>998767201</t>
  </si>
  <si>
    <t>Presun hmôt pre kovové stavebné doplnkové konštrukcie v objektoch výšky do 6 m</t>
  </si>
  <si>
    <t>SO.02.2 - Elektroinštalácia</t>
  </si>
  <si>
    <t xml:space="preserve">    21-M - Elektromontáže</t>
  </si>
  <si>
    <t xml:space="preserve">    22-M - Montáže oznam. a zabezp. zariadení</t>
  </si>
  <si>
    <t xml:space="preserve">    95-M - Revízie</t>
  </si>
  <si>
    <t>973047191</t>
  </si>
  <si>
    <t>Vysekanie prestupov, veľ. do 150x150x100 mm,  -0,00500t</t>
  </si>
  <si>
    <t>21-M</t>
  </si>
  <si>
    <t>Elektromontáže</t>
  </si>
  <si>
    <t>210010107</t>
  </si>
  <si>
    <t>Lišta elektroinštalačná z PVC 18x13, uložená pevne, vkladacia</t>
  </si>
  <si>
    <t>3410300969</t>
  </si>
  <si>
    <t>Lišta vkladacia HD - biela RAL 9003 LV 18X13 HD</t>
  </si>
  <si>
    <t>256</t>
  </si>
  <si>
    <t>210010108</t>
  </si>
  <si>
    <t>Lišta elektroinštalačná z PVC 24x22, uložená pevne, vkladacia</t>
  </si>
  <si>
    <t>3410300973</t>
  </si>
  <si>
    <t>Lišta vkladacia HD - biela RAL 9003 LV 24X22 HD</t>
  </si>
  <si>
    <t>210010109</t>
  </si>
  <si>
    <t>Lišta elektroinštalačná z PVC 40x20, uložená pevne, vkladacia</t>
  </si>
  <si>
    <t>3410300889</t>
  </si>
  <si>
    <t>Lišta hranatá HD - biela RAL 9003 LHD 40X20 HD</t>
  </si>
  <si>
    <t>210100002</t>
  </si>
  <si>
    <t>Ukončenie vodičov v rozvádzač. vrátane zapojenia a vodičovej koncovky do 6 mm2</t>
  </si>
  <si>
    <t>3452104900</t>
  </si>
  <si>
    <t>G-Káblové oko CU 4x4 KU-L</t>
  </si>
  <si>
    <t>210110021</t>
  </si>
  <si>
    <t>Spínač nástenný  vrátane zapojenia jednopólový - radenie 1</t>
  </si>
  <si>
    <t>3450201330</t>
  </si>
  <si>
    <t>Spínač 1 vodotesný 3553-01750</t>
  </si>
  <si>
    <t>210110026</t>
  </si>
  <si>
    <t>Spínač nástenný  vrátane zapojenia trojpólový 16 A -radenie 3</t>
  </si>
  <si>
    <t>3450201210</t>
  </si>
  <si>
    <t>Spínač stláčací 35303-10 P 16A</t>
  </si>
  <si>
    <t>210110027</t>
  </si>
  <si>
    <t>Spínač nástenný  vrátane zapojenia trojpólový 25 A -radenie 3</t>
  </si>
  <si>
    <t>3450201260</t>
  </si>
  <si>
    <t>Spínač stláčací do vlhka 35363-81 25A</t>
  </si>
  <si>
    <t>210111031</t>
  </si>
  <si>
    <t>Domová zásuvka v krabici pre vonkajšie prostredie 10/16 A 250 V 2P + Z</t>
  </si>
  <si>
    <t>3450330200</t>
  </si>
  <si>
    <t>Zásuvka 5517-2750</t>
  </si>
  <si>
    <t>210111032</t>
  </si>
  <si>
    <t>Domová zásuvka v krabici pre vonkajšie prostredie 10/16 A 250 V 2P + Z 2 x zapojenie</t>
  </si>
  <si>
    <t>3450330300</t>
  </si>
  <si>
    <t>Zásuvka 5517-2790</t>
  </si>
  <si>
    <t>210111062</t>
  </si>
  <si>
    <t>Zásuvka domová nástenná vrátane zapojenia 16 A 380 V 3P + N + Z</t>
  </si>
  <si>
    <t>3450321700</t>
  </si>
  <si>
    <t>Zásuvka 5042-10 plochá</t>
  </si>
  <si>
    <t>210800108</t>
  </si>
  <si>
    <t>Kábel medený uložený voľne CYKY 450/750 V 3x2,5</t>
  </si>
  <si>
    <t>3410350086</t>
  </si>
  <si>
    <t>CYKY 3x2,5 Kábel pre pevné uloženie, medený STN</t>
  </si>
  <si>
    <t>210800120</t>
  </si>
  <si>
    <t>Kábel medený uložený voľne CYKY 450/750 V 5x2,5</t>
  </si>
  <si>
    <t>3410350098</t>
  </si>
  <si>
    <t>CYKY 5x2,5 Kábel pre pevné uloženie, medený STN</t>
  </si>
  <si>
    <t>210800121</t>
  </si>
  <si>
    <t>Kábel medený uložený voľne CYKY 450/750 V 5x4</t>
  </si>
  <si>
    <t>3410350099</t>
  </si>
  <si>
    <t>CYKY 5x4 Kábel pre pevné uloženie, medený STN</t>
  </si>
  <si>
    <t>210800122</t>
  </si>
  <si>
    <t>Kábel medený uložený voľne CYKY 450/750 V 5x6</t>
  </si>
  <si>
    <t>3410350100</t>
  </si>
  <si>
    <t>CYKY 5x6 Kábel pre pevné uloženie, medený STN</t>
  </si>
  <si>
    <t>210800630</t>
  </si>
  <si>
    <t>Vodič medený uložený pevne H07V-K (CYA)  450/750 V 16</t>
  </si>
  <si>
    <t>3410350555</t>
  </si>
  <si>
    <t>CY 16 z.ž.</t>
  </si>
  <si>
    <t>22-M</t>
  </si>
  <si>
    <t>Montáže oznam. a zabezp. zariadení</t>
  </si>
  <si>
    <t>220260042</t>
  </si>
  <si>
    <t>Krabica KP 68 na povrchu, upev.na vopred pripravené body vrátane zhot.otvorov,bez svoriek a zapojenia</t>
  </si>
  <si>
    <t>3450920500</t>
  </si>
  <si>
    <t>Krabica prístrojová typ: KJ "111000003</t>
  </si>
  <si>
    <t>220261141</t>
  </si>
  <si>
    <t>Príchytka káblová SONAP, pripevnenie káblovej príchytky na konštrukciu 8 - 18, č.v. 637519</t>
  </si>
  <si>
    <t>3451105500</t>
  </si>
  <si>
    <t>Príchytka SONAP 8</t>
  </si>
  <si>
    <t>220261142</t>
  </si>
  <si>
    <t>Príchytka káblová SONAP, pripevnenie káblovej príchytky na konštrukciu 11 - 18, č.v. 637518</t>
  </si>
  <si>
    <t>34511055001</t>
  </si>
  <si>
    <t>Príchytka SONAP 11</t>
  </si>
  <si>
    <t>220261143</t>
  </si>
  <si>
    <t>Príchytka káblová SONAP, pripevnenie káblovej príchytky na konštrukciu 14 - 28, č.v. 637528</t>
  </si>
  <si>
    <t>3451105600</t>
  </si>
  <si>
    <t>Príchytka SONAP 14</t>
  </si>
  <si>
    <t>220271111</t>
  </si>
  <si>
    <t>Šnúra silnopr.CGTGG do 3 x 2,5 pevne uložená,bez ukončenia,zapojenia a krabíc</t>
  </si>
  <si>
    <t>34103501641</t>
  </si>
  <si>
    <t>CGTG 3x2,5 šnúra</t>
  </si>
  <si>
    <t>2202711111</t>
  </si>
  <si>
    <t>Šnúra silnopr.CGTGG do 5 x 2,5 pevne uložená,bez ukončenia,zapojenia a krabíc</t>
  </si>
  <si>
    <t>34103501641.1</t>
  </si>
  <si>
    <t>CGTG 5x2,5 šnúra</t>
  </si>
  <si>
    <t>2202711112</t>
  </si>
  <si>
    <t>Šnúra silnopr.CGTGG do 5 x 4 pevne uložená,bez ukončenia,zapojenia a krabíc</t>
  </si>
  <si>
    <t>34103501641.2</t>
  </si>
  <si>
    <t>CGTG 5x4 šnúra</t>
  </si>
  <si>
    <t>2202711113</t>
  </si>
  <si>
    <t>Šnúra silnopr.CGTGG do 5 x 6 pevne uložená,bez ukončenia,zapojenia a krabíc</t>
  </si>
  <si>
    <t>34103501641.3</t>
  </si>
  <si>
    <t>CGTG 5x6 šnúra</t>
  </si>
  <si>
    <t>220281303</t>
  </si>
  <si>
    <t>Kábel LiYY do 2,5,počet žíl 4 uložený v rúrkach</t>
  </si>
  <si>
    <t>3410351603</t>
  </si>
  <si>
    <t>Unitronic LiYY 4x0,75 Kábel pre elektroniku, jednotlivé žily</t>
  </si>
  <si>
    <t>95-M</t>
  </si>
  <si>
    <t>Revízie</t>
  </si>
  <si>
    <t>9501060011</t>
  </si>
  <si>
    <t>Meranie pri revíziách , revízne práce, vypracovanie revíznej správy</t>
  </si>
  <si>
    <t>hod</t>
  </si>
  <si>
    <t>100</t>
  </si>
  <si>
    <t>SO-01.1-B - BÚRANIE</t>
  </si>
  <si>
    <t xml:space="preserve">    776 - Podlahy povlakové</t>
  </si>
  <si>
    <t>B1- Búranie priečok z tehál pálených, plných alebo dutých hr. do 150 mm,  -0,19600t</t>
  </si>
  <si>
    <t>962032231</t>
  </si>
  <si>
    <t>B1.A-Búranie muriva nadzákladového z tehál pálených, vápenopieskových,cementových na maltu,  -1,90500t</t>
  </si>
  <si>
    <t>B2-Vyvesenie dreveného dverného krídla do suti plochy do 2 m2, -0,02400t</t>
  </si>
  <si>
    <t>B3-Vybúranie kovových dverových zárubní plochy do 2 m2,  -0,07600t</t>
  </si>
  <si>
    <t>9680622451</t>
  </si>
  <si>
    <t>B4-Vybúranie drevených jednoduchých pevných okien plochy do 2 m2,  -0,03100t</t>
  </si>
  <si>
    <t>968062245</t>
  </si>
  <si>
    <t>B5-Vybúranie drevených rámov okien jednoduchých plochy do 2 m2,  -0,03100t</t>
  </si>
  <si>
    <t>B6a-Búranie dlažieb, z kamen., cement., terazzových, čadičových alebo keram. dĺžky , hr.nad 10 mm,  -0,06500t</t>
  </si>
  <si>
    <t>971033561</t>
  </si>
  <si>
    <t>B7- Vybúranie otvorov v murive tehl. plochy do 1 m2 hr.do 600 mm,  -1,87500t</t>
  </si>
  <si>
    <t>975043121</t>
  </si>
  <si>
    <t>Jednoradové podchyt. stropov pre osadenie nosníkov do v. 3, 50 m a jeho zaťaženia 750-1000 kg/m</t>
  </si>
  <si>
    <t>975048121</t>
  </si>
  <si>
    <t>Príplatok za každý ďalší 1 m v. podchytenia nad 3, 50 m a jeho zaťaženia hmotnosťou 750-1000 kg/m</t>
  </si>
  <si>
    <t>B9- Odsekanie a odobratie stien z obkladačiek vnútorných nad 2 m2,  -0,06800t</t>
  </si>
  <si>
    <t>978065011</t>
  </si>
  <si>
    <t>B12 B- Odstránenie kontaktného zateplenia vrátane povrchovej úpravy z polystyrénových dosiek hrúbky nad 80 -120 mm -0,01841 t</t>
  </si>
  <si>
    <t>978065071</t>
  </si>
  <si>
    <t>B12 A- Odstránenie kontaktného zateplenia vrátane povrchovej úpravy z dosiek z minerálnej vlny hrúbky nad 120 -150 mm -0,04382 t</t>
  </si>
  <si>
    <t>941941291</t>
  </si>
  <si>
    <t>Príplatok za prvý a každý ďalší i začatý mesiac použitia lešenia ľahkého pracovného radového s podlahami šírky nad 1,00 do 1,20 m, výšky do 10 m</t>
  </si>
  <si>
    <t>941958442</t>
  </si>
  <si>
    <t>Zariadenie staveniska</t>
  </si>
  <si>
    <t>celkom</t>
  </si>
  <si>
    <t>725110811</t>
  </si>
  <si>
    <t>B8-Demontáž záchoda splachovacieho s nádržou alebo s tlakovým splachovačom,  -0,01933t</t>
  </si>
  <si>
    <t>725210821</t>
  </si>
  <si>
    <t>B8-Demontáž umývadiel alebo umývadielok bez výtokovej armatúry,  -0,01946t</t>
  </si>
  <si>
    <t>725240812</t>
  </si>
  <si>
    <t>B8-Demontáž sprchovej kabíny a misy bez výtokových armatúr mís,  -0,02450t</t>
  </si>
  <si>
    <t>766662811</t>
  </si>
  <si>
    <t>B10-Demontáž prahu dverí jednokrídlových,  -0,00100t</t>
  </si>
  <si>
    <t>776</t>
  </si>
  <si>
    <t>Podlahy povlakové</t>
  </si>
  <si>
    <t>776511810</t>
  </si>
  <si>
    <t>B6B-Odstránenie povlakových podláh z nášľapnej plochy lepených bez podložky,  -0,00100t</t>
  </si>
  <si>
    <t>SO-01.1-NS - NOVÝ STAV</t>
  </si>
  <si>
    <t xml:space="preserve">    4 - Vodorovné konštrukcie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</si>
  <si>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</si>
  <si>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</si>
  <si>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</si>
  <si>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</si>
  <si>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</si>
  <si>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24-M - Montáže vzduchotechnických zariad.</t>
  </si>
  <si>
    <t>122201101</t>
  </si>
  <si>
    <t>Odkopávka a prekopávka nezapažená v hornine 3, do 100 m3</t>
  </si>
  <si>
    <t>132101101</t>
  </si>
  <si>
    <t>Výkop ryhy do šírky 600 mm v horn.1a2 do 100 m3-</t>
  </si>
  <si>
    <t>132201109</t>
  </si>
  <si>
    <t>Príplatok k cene za lepivosť pri hĺbení rýh šírky do 600 mm zapažených i nezapažených s urovnaním dna v hornine 3</t>
  </si>
  <si>
    <t>162401102</t>
  </si>
  <si>
    <t>Vodorovné premiestnenie výkopku  po spevnenej ceste z  horniny tr.1-4, do 100 m3 na vzdialenosť do 2000 m</t>
  </si>
  <si>
    <t>167101101</t>
  </si>
  <si>
    <t>Nakladanie neuľahnutého výkopku z hornín tr.1-4 do 100 m3</t>
  </si>
  <si>
    <t>171201201</t>
  </si>
  <si>
    <t>Uloženie sypaniny na skládky do 100 m3</t>
  </si>
  <si>
    <t>181101102</t>
  </si>
  <si>
    <t>Úprava pláne v zárezoch v hornine 1-4 so zhutnením</t>
  </si>
  <si>
    <t>181301101</t>
  </si>
  <si>
    <t>Rozprestretie ornice v rovine, plocha do 500 m2, hr.do 100 mm</t>
  </si>
  <si>
    <t>271521111</t>
  </si>
  <si>
    <t>Vankúše zhutnené pod základy z kameniva hrubého drveného, frakcie 0-32</t>
  </si>
  <si>
    <t>271573001</t>
  </si>
  <si>
    <t>Násyp pod základové  konštrukcie so zhutnením zo štrkopiesku fr.0-32 mm</t>
  </si>
  <si>
    <t>273313612</t>
  </si>
  <si>
    <t>Betón základových dosiek, prostý tr.C 20/25</t>
  </si>
  <si>
    <t>273351217</t>
  </si>
  <si>
    <t>Debnenie stien základových dosiek, zhotovenie-tradičné</t>
  </si>
  <si>
    <t>273351218</t>
  </si>
  <si>
    <t>Debnenie stien základových dosiek, odstránenie-tradičné</t>
  </si>
  <si>
    <t>273362442</t>
  </si>
  <si>
    <t>Výstuž základových dosiek zo zvár. sietí KARI, priemer drôtu 8/8 mm, veľkosť oka 150x150 mm</t>
  </si>
  <si>
    <t>274313612</t>
  </si>
  <si>
    <t>Betón základových pásov, prostý tr. C 20/25</t>
  </si>
  <si>
    <t>274271303</t>
  </si>
  <si>
    <t>Murivo základových pásov (m3) PREMAC 50x30x25 s betónovou výplňou C 16/20 hr. 300 mm</t>
  </si>
  <si>
    <t>274361825</t>
  </si>
  <si>
    <t>Výstuž pre murivo základových pásov PREMAC s betónovou výplňou z ocele 10505</t>
  </si>
  <si>
    <t>154</t>
  </si>
  <si>
    <t>27536215.</t>
  </si>
  <si>
    <t>Vystuženie na hranách konštrukcie základových dosiek valcovanou oceľou tvaru L,</t>
  </si>
  <si>
    <t>311275751</t>
  </si>
  <si>
    <t>Murivo nosné (m3) z tvárnic  hr. 300 mm na lepidlo</t>
  </si>
  <si>
    <t>311275752</t>
  </si>
  <si>
    <t>Murivo nosné (m3) z tvárnic hr. 375 mm  na  lepidlo</t>
  </si>
  <si>
    <t>317944313</t>
  </si>
  <si>
    <t>Valcované nosníky dodatočne osadzované do pripravených otvorov bez zamurovania hláv IPE č.18</t>
  </si>
  <si>
    <t>342273100</t>
  </si>
  <si>
    <t>Priečky z tvárnic  hr. 100 mm  na lepidlo</t>
  </si>
  <si>
    <t>317162102</t>
  </si>
  <si>
    <t>Keramický predpätý preklad, šírky 120 mm, výšky 65 mm, dĺžky 1250 mm</t>
  </si>
  <si>
    <t>147</t>
  </si>
  <si>
    <t>317162103</t>
  </si>
  <si>
    <t>Keramický predpätý preklad, šírky 120 mm, výšky 65 mm, dĺžky 1500 mm</t>
  </si>
  <si>
    <t>317162105</t>
  </si>
  <si>
    <t>Keramický predpätý preklad, šírky 120 mm, výšky 65 mm, dĺžky 2000 mm</t>
  </si>
  <si>
    <t>342948112</t>
  </si>
  <si>
    <t>Ukotvenie priečok k murovaným konštrukciám</t>
  </si>
  <si>
    <t>Vodorovné konštrukcie</t>
  </si>
  <si>
    <t>413232221</t>
  </si>
  <si>
    <t>Zamurovanie zhlavia akýmikoľvek pálenými tehlami valcovaných nosníkov, výšky nad 150 do 300 mm</t>
  </si>
  <si>
    <t>413321315</t>
  </si>
  <si>
    <t>Betón nosníkov, železový tr.C 20/25</t>
  </si>
  <si>
    <t>413351107</t>
  </si>
  <si>
    <t>Debnenie nosníka zhotovenie-dielce</t>
  </si>
  <si>
    <t>413351108</t>
  </si>
  <si>
    <t>Debnenie nosníka odstránenie-dielce</t>
  </si>
  <si>
    <t>417321414.1</t>
  </si>
  <si>
    <t>Betón stužujúcich pásov a vencov železový tr. C 20/25</t>
  </si>
  <si>
    <t>417351115.1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</si>
  <si>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</si>
  <si>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</si>
  <si>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</si>
  <si>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</si>
  <si>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</si>
  <si>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564761111</t>
  </si>
  <si>
    <t>Podklad alebo kryt z kameniva hrubého drveného veľ. 32-63 mm s rozprestretím a zhutn.hr. 200 mm</t>
  </si>
  <si>
    <t>564761111.2</t>
  </si>
  <si>
    <t>Podklad alebo kryt z kameniva hrubého drveného veľ. 8-16 mm s rozprestretím a zhutn.hr. 100 mm</t>
  </si>
  <si>
    <t>916561111</t>
  </si>
  <si>
    <t>Osadenie záhonového alebo parkového obrubníka betón., do lôžka z bet. pros. tr. C 12/15 s bočnou oporou</t>
  </si>
  <si>
    <t>59217454001.1</t>
  </si>
  <si>
    <t>622481119.1</t>
  </si>
  <si>
    <t>Potiahnutie vonkajších stien sklotextílnou mriežkou s celoplošným prilepením</t>
  </si>
  <si>
    <t>625250150</t>
  </si>
  <si>
    <t>Doteplenie konštrukcie hr. 20 mm, systém XPS , lepený celoplošne bez prikotvenia -vence</t>
  </si>
  <si>
    <t>625250157</t>
  </si>
  <si>
    <t>Doteplenie konštrukcie hr. 120 mm, systém XPS S, lepený rámovo s prikotvením</t>
  </si>
  <si>
    <t>625251340</t>
  </si>
  <si>
    <t>Kontaktný zatepľovací systém hr. 160 mm - minerálne riešenie, skrutkovacie kotvy</t>
  </si>
  <si>
    <t>6252513721</t>
  </si>
  <si>
    <t>Kontaktný zatepľovací systém ostenia hr. 50 mm - minerálne riešenie - ostenie</t>
  </si>
  <si>
    <t>622464213</t>
  </si>
  <si>
    <t>Vonkajšia omietka stien tenkovrstvová silikon-živicová omietka hr. 3 mm</t>
  </si>
  <si>
    <t>102</t>
  </si>
  <si>
    <t>622464310</t>
  </si>
  <si>
    <t>Vonkajšia omietka stien mozaiková, ručné miešanie a nanášanie, marmolit</t>
  </si>
  <si>
    <t>104</t>
  </si>
  <si>
    <t>51</t>
  </si>
  <si>
    <t>631312661</t>
  </si>
  <si>
    <t>Mazanina z betónu prostého (m3) tr. C 20/25 hr.nad 50 do 80 mm</t>
  </si>
  <si>
    <t>106</t>
  </si>
  <si>
    <t>632902211</t>
  </si>
  <si>
    <t>Príprava zatvrdnutého povrchu betónových mazanín cementovým mliekom s prísadou</t>
  </si>
  <si>
    <t>108</t>
  </si>
  <si>
    <t>53</t>
  </si>
  <si>
    <t>110</t>
  </si>
  <si>
    <t>Zárubňa oceľová CgU 90x197x6cm L</t>
  </si>
  <si>
    <t>112</t>
  </si>
  <si>
    <t>55</t>
  </si>
  <si>
    <t>5533190500</t>
  </si>
  <si>
    <t>Zárubňa oceľová CgU 80x197x6cm P</t>
  </si>
  <si>
    <t>114</t>
  </si>
  <si>
    <t>5533190000</t>
  </si>
  <si>
    <t>Zárubňa oceľová CgU 60x197x6cm P</t>
  </si>
  <si>
    <t>116</t>
  </si>
  <si>
    <t>148</t>
  </si>
  <si>
    <t>931961115</t>
  </si>
  <si>
    <t>Vložky do dilatačných škár zvislé, z polystyrénovej dosky hr. 30 mm</t>
  </si>
  <si>
    <t>118</t>
  </si>
  <si>
    <t>149</t>
  </si>
  <si>
    <t>953995117</t>
  </si>
  <si>
    <t>Dilatačný profil V</t>
  </si>
  <si>
    <t>120</t>
  </si>
  <si>
    <t>57</t>
  </si>
  <si>
    <t>122</t>
  </si>
  <si>
    <t>124</t>
  </si>
  <si>
    <t>59</t>
  </si>
  <si>
    <t>126</t>
  </si>
  <si>
    <t>128</t>
  </si>
  <si>
    <t>61</t>
  </si>
  <si>
    <t>998011001</t>
  </si>
  <si>
    <t>Presun hmôt pre budovy JKSO 801, 803,812,zvislá konštr.z tehál,tvárnic,z kovu výšky do 6 m</t>
  </si>
  <si>
    <t>130</t>
  </si>
  <si>
    <t>132</t>
  </si>
  <si>
    <t>63</t>
  </si>
  <si>
    <t>711131102</t>
  </si>
  <si>
    <t>Zhotovenie geotextílie alebo tkaniny na plochu vodorovnú</t>
  </si>
  <si>
    <t>134</t>
  </si>
  <si>
    <t>6936651400</t>
  </si>
  <si>
    <t>Geotextília netkaná polypropylénová   400</t>
  </si>
  <si>
    <t>136</t>
  </si>
  <si>
    <t>65</t>
  </si>
  <si>
    <t>711131103</t>
  </si>
  <si>
    <t>Zhotovenie  izolácie proti  vlhkosti vodorovne, separačná fólia na sucho x2</t>
  </si>
  <si>
    <t>138</t>
  </si>
  <si>
    <t>711132103</t>
  </si>
  <si>
    <t>Zhotovenie  izolácie proti zemnej vlhkosti zvislo, separačná fólia na sucho</t>
  </si>
  <si>
    <t>140</t>
  </si>
  <si>
    <t>67</t>
  </si>
  <si>
    <t>2832210100</t>
  </si>
  <si>
    <t>Separačná fólia</t>
  </si>
  <si>
    <t>142</t>
  </si>
  <si>
    <t>711133001</t>
  </si>
  <si>
    <t>Zhotovenie izolácie proti zemnej vlhkosti PVC fóliou položenou voľne na vodorovnej ploche so zvarením spoju</t>
  </si>
  <si>
    <t>144</t>
  </si>
  <si>
    <t>69</t>
  </si>
  <si>
    <t>711133010</t>
  </si>
  <si>
    <t>Zhotovenie izolácie proti zemnej vlhkosti PVC fóliou položenou voľne na zvislej ploche so zvarením spoju</t>
  </si>
  <si>
    <t>146</t>
  </si>
  <si>
    <t>2833000220</t>
  </si>
  <si>
    <t>FATRAFOL-TPO 803 izol.základov proti vlhkosti, tlak.vode, radonu, hydroizolačná fólia hr.2,00 mm,š.2m hnedá</t>
  </si>
  <si>
    <t>71</t>
  </si>
  <si>
    <t>711132107</t>
  </si>
  <si>
    <t>Zhotovenie izolácie proti zemnej vlhkosti nopovou fóloiu položenou voľne na ploche zvislej</t>
  </si>
  <si>
    <t>150</t>
  </si>
  <si>
    <t>6288000630</t>
  </si>
  <si>
    <t>Nopová fólia FONDALINE proti vlhkosti s radónovou ochranou PLUS 400, výška nopu 8 mm</t>
  </si>
  <si>
    <t>152</t>
  </si>
  <si>
    <t>73</t>
  </si>
  <si>
    <t>156</t>
  </si>
  <si>
    <t>75</t>
  </si>
  <si>
    <t>158</t>
  </si>
  <si>
    <t>998711201</t>
  </si>
  <si>
    <t>160</t>
  </si>
  <si>
    <t>712</t>
  </si>
  <si>
    <t>Izolácie striech</t>
  </si>
  <si>
    <t>77</t>
  </si>
  <si>
    <t>712290010</t>
  </si>
  <si>
    <t>Zhotovenie parozábrany pre strechy ploché do 10°</t>
  </si>
  <si>
    <t>162</t>
  </si>
  <si>
    <t>2832990190</t>
  </si>
  <si>
    <t>Parozábrana</t>
  </si>
  <si>
    <t>164</t>
  </si>
  <si>
    <t>79</t>
  </si>
  <si>
    <t>7122900101</t>
  </si>
  <si>
    <t>Zhotovenie difúznej membrány pre strechy ploché do 10°</t>
  </si>
  <si>
    <t>166</t>
  </si>
  <si>
    <t>2832208008</t>
  </si>
  <si>
    <t>Podstrešná  difúzna membrána pre šikmé strešné konštrukcie</t>
  </si>
  <si>
    <t>168</t>
  </si>
  <si>
    <t>81</t>
  </si>
  <si>
    <t>712370030</t>
  </si>
  <si>
    <t>Zhotovenie povlakovej krytiny striech plochých do 10° s mechanickým prikotvením s naleptaním spoju</t>
  </si>
  <si>
    <t>170</t>
  </si>
  <si>
    <t>2832990650</t>
  </si>
  <si>
    <t>Kotviaca technika</t>
  </si>
  <si>
    <t>172</t>
  </si>
  <si>
    <t>83</t>
  </si>
  <si>
    <t>2833000100</t>
  </si>
  <si>
    <t>Hydroizolačná fólia hr.2,0 mm</t>
  </si>
  <si>
    <t>174</t>
  </si>
  <si>
    <t>998712202</t>
  </si>
  <si>
    <t>Presun hmôt pre izoláciu povlakovej krytiny v objektoch výšky nad 6 do 12 m</t>
  </si>
  <si>
    <t>176</t>
  </si>
  <si>
    <t>713</t>
  </si>
  <si>
    <t>Izolácie tepelné</t>
  </si>
  <si>
    <t>85</t>
  </si>
  <si>
    <t>713111111</t>
  </si>
  <si>
    <t>Montáž tepelnej izolácie stropov minerálnou vlnou, vrchom kladenou voľne</t>
  </si>
  <si>
    <t>178</t>
  </si>
  <si>
    <t>6314150110</t>
  </si>
  <si>
    <t>Tepelné izolácie stropné podhľady a stropy minerálna izolácia - hr.200 mm-</t>
  </si>
  <si>
    <t>180</t>
  </si>
  <si>
    <t>87</t>
  </si>
  <si>
    <t>713111131</t>
  </si>
  <si>
    <t>Montáž tepelnej izolácie stropov rebrových minerálnou vlnou, spodkom s úpravou viazacím drôtom</t>
  </si>
  <si>
    <t>182</t>
  </si>
  <si>
    <t>6314150110.</t>
  </si>
  <si>
    <t>184</t>
  </si>
  <si>
    <t>89</t>
  </si>
  <si>
    <t>713122111</t>
  </si>
  <si>
    <t>Montáž tepelnej izolácie podláh polystyrénom, kladeným voľne v jednej vrstve</t>
  </si>
  <si>
    <t>186</t>
  </si>
  <si>
    <t>2837653427</t>
  </si>
  <si>
    <t>EPS 100S penový polystyrén hrúbka 200 mm</t>
  </si>
  <si>
    <t>188</t>
  </si>
  <si>
    <t>91</t>
  </si>
  <si>
    <t>762395000</t>
  </si>
  <si>
    <t>Spojovacie prostriedky  pre viazané konštrukcie krovov, debnenie a laťovanie, nadstrešné konštr., spádové kliny - svorky, dosky, klince, pásová oceľ, vruty</t>
  </si>
  <si>
    <t>190</t>
  </si>
  <si>
    <t>998713201</t>
  </si>
  <si>
    <t>Presun hmôt pre izolácie tepelné v objektoch výšky do 6 m</t>
  </si>
  <si>
    <t>192</t>
  </si>
  <si>
    <t>762</t>
  </si>
  <si>
    <t>Konštrukcie tesárske</t>
  </si>
  <si>
    <t>93</t>
  </si>
  <si>
    <t>762341001</t>
  </si>
  <si>
    <t>Montáž debnenia jednoduchých striech, drevotrieskovými  doskami na zráz</t>
  </si>
  <si>
    <t>194</t>
  </si>
  <si>
    <t>6072628105</t>
  </si>
  <si>
    <t>Doska drevoštiepková OSB 3 do vlhkého prostrediahr. 22 mm (2500x1250mm)</t>
  </si>
  <si>
    <t>196</t>
  </si>
  <si>
    <t>95</t>
  </si>
  <si>
    <t>998762202</t>
  </si>
  <si>
    <t>Presun hmôt pre konštrukcie tesárske v objektoch výšky do 12 m</t>
  </si>
  <si>
    <t>198</t>
  </si>
  <si>
    <t>763</t>
  </si>
  <si>
    <t>Konštrukcie - drevostavby</t>
  </si>
  <si>
    <t>763123132</t>
  </si>
  <si>
    <t>Predsadená SDK stena  hr. 112,5 mm, jednoduchá kca UW 100 a CW 100 dosky 1x GKBI hr. 12,5 mm, TI 100 mm</t>
  </si>
  <si>
    <t>200</t>
  </si>
  <si>
    <t>97</t>
  </si>
  <si>
    <t>763135025</t>
  </si>
  <si>
    <t>Kazetový podhľad Rigips 600 x 600 mm, hrana A, konštrukcia viditeľná, doska Casoprano Casostar biela</t>
  </si>
  <si>
    <t>202</t>
  </si>
  <si>
    <t>763Ponuk.cena</t>
  </si>
  <si>
    <t>Väzníkový krov - výroba,dodávka a montáž dľžky 12485 mm</t>
  </si>
  <si>
    <t>súb</t>
  </si>
  <si>
    <t>204</t>
  </si>
  <si>
    <t>998763201</t>
  </si>
  <si>
    <t>Presun hmôt pre drevostavby v objektoch výšky do 12 m</t>
  </si>
  <si>
    <t>206</t>
  </si>
  <si>
    <t>764</t>
  </si>
  <si>
    <t>Konštrukcie klampiarske</t>
  </si>
  <si>
    <t>764711114</t>
  </si>
  <si>
    <t>Oplechovanie parapetov z plechu  r.š. 250 mm</t>
  </si>
  <si>
    <t>208</t>
  </si>
  <si>
    <t>101</t>
  </si>
  <si>
    <t>764721116</t>
  </si>
  <si>
    <t>Oplechovanie ríms z plechov rš. do 400 mm</t>
  </si>
  <si>
    <t>210</t>
  </si>
  <si>
    <t>764731113</t>
  </si>
  <si>
    <t>Oplechovanie múrov, atík, nadmuroviek z plechov rš. 300 mm</t>
  </si>
  <si>
    <t>212</t>
  </si>
  <si>
    <t>103</t>
  </si>
  <si>
    <t>764731115</t>
  </si>
  <si>
    <t>Oplechovanie múrov, atík, nadmuroviek z plechov rš. 500 mm</t>
  </si>
  <si>
    <t>214</t>
  </si>
  <si>
    <t>764751112</t>
  </si>
  <si>
    <t>Odpadová rúra kruhová D 100 mm-pozinkovaný</t>
  </si>
  <si>
    <t>216</t>
  </si>
  <si>
    <t>105</t>
  </si>
  <si>
    <t>764761121</t>
  </si>
  <si>
    <t>Žľab pododkvapový polkruhový R 125 mm, vrátane čela, hákov, rohov, kútov</t>
  </si>
  <si>
    <t>218</t>
  </si>
  <si>
    <t>764761231</t>
  </si>
  <si>
    <t>Žľabový kotlík k polkruhovým žľabom D 125 mm pozinkovaný</t>
  </si>
  <si>
    <t>220</t>
  </si>
  <si>
    <t>107</t>
  </si>
  <si>
    <t>998764202</t>
  </si>
  <si>
    <t>Presun hmôt pre konštrukcie klampiarske v objektoch výšky nad 6 do 12 m</t>
  </si>
  <si>
    <t>222</t>
  </si>
  <si>
    <t>7661212101</t>
  </si>
  <si>
    <t>Montáž WC zásten</t>
  </si>
  <si>
    <t>224</t>
  </si>
  <si>
    <t>109</t>
  </si>
  <si>
    <t>607Ponuk.cena</t>
  </si>
  <si>
    <t>WC zásteny</t>
  </si>
  <si>
    <t>226</t>
  </si>
  <si>
    <t>766621400</t>
  </si>
  <si>
    <t>Montáž okien plastových s hydroizolačnými ISO páskami (exteriérová a interiérová)</t>
  </si>
  <si>
    <t>228</t>
  </si>
  <si>
    <t>111</t>
  </si>
  <si>
    <t>6114123410</t>
  </si>
  <si>
    <t>Plastové okno jednokrídlové, rozmer500x1200 mm (vxš) izolačné dvojsklo</t>
  </si>
  <si>
    <t>230</t>
  </si>
  <si>
    <t>6114122300</t>
  </si>
  <si>
    <t>Plastové okno 2100/ 900 mm  jednokrídlové, otváravo-sklopné, trojsklo</t>
  </si>
  <si>
    <t>232</t>
  </si>
  <si>
    <t>113</t>
  </si>
  <si>
    <t>61141171003</t>
  </si>
  <si>
    <t>Plastové okno  H/B 2100/3200 mm  trojkrídlové , otvaravo-sklopné - trojsklo</t>
  </si>
  <si>
    <t>234</t>
  </si>
  <si>
    <t>766641071</t>
  </si>
  <si>
    <t>Montáž dverí plastových s hydroizolačnými ISO páskami</t>
  </si>
  <si>
    <t>236</t>
  </si>
  <si>
    <t>115</t>
  </si>
  <si>
    <t>6114122200</t>
  </si>
  <si>
    <t>Plastové  dvere  H/B 2100/1700 mm otváravé</t>
  </si>
  <si>
    <t>238</t>
  </si>
  <si>
    <t>766651101</t>
  </si>
  <si>
    <t>Montáž puzdra posuvných dverí do murovanej priečky, jedno zasúvacie púzdro pre jedno krídlo, priechod 0,6-1,2 m</t>
  </si>
  <si>
    <t>240</t>
  </si>
  <si>
    <t>117</t>
  </si>
  <si>
    <t>5533401520</t>
  </si>
  <si>
    <t>Stavebné púzdro pre zasúvacie dvere Štandard priechod 800 mm, kód S700-080</t>
  </si>
  <si>
    <t>242</t>
  </si>
  <si>
    <t>5533401940</t>
  </si>
  <si>
    <t>Posuvné systémy dverí-sada pojazdov</t>
  </si>
  <si>
    <t>244</t>
  </si>
  <si>
    <t>119</t>
  </si>
  <si>
    <t>246</t>
  </si>
  <si>
    <t>248</t>
  </si>
  <si>
    <t>121</t>
  </si>
  <si>
    <t>6116222100</t>
  </si>
  <si>
    <t>Dvere vnútorné hladké dýhované jednokrídlové z 1/3 zasklené MH 90x197 cm</t>
  </si>
  <si>
    <t>250</t>
  </si>
  <si>
    <t>6116221100</t>
  </si>
  <si>
    <t>Dvere vnútorné hladké dýhované jednokrídlové z 1/3 zasklené MH 60x197 cm</t>
  </si>
  <si>
    <t>252</t>
  </si>
  <si>
    <t>123</t>
  </si>
  <si>
    <t>766694141</t>
  </si>
  <si>
    <t>Montáž parapetnej dosky plastovej šírky do 300 mm, dĺžky do 1000 mm</t>
  </si>
  <si>
    <t>254</t>
  </si>
  <si>
    <t>766694144</t>
  </si>
  <si>
    <t>Montáž parapetnej dosky plastovej šírky do 300 mm, dĺžky nad 2600 mm</t>
  </si>
  <si>
    <t>125</t>
  </si>
  <si>
    <t>6119000980</t>
  </si>
  <si>
    <t>Vnútorné parapetné dosky plastové komôrkové,B=300mm biela, mramor, buk, zlatý dub</t>
  </si>
  <si>
    <t>258</t>
  </si>
  <si>
    <t>260</t>
  </si>
  <si>
    <t>127</t>
  </si>
  <si>
    <t>262</t>
  </si>
  <si>
    <t>264</t>
  </si>
  <si>
    <t>129</t>
  </si>
  <si>
    <t>266</t>
  </si>
  <si>
    <t>776460010</t>
  </si>
  <si>
    <t>Lepenie podlahových soklíkov z prírodnej podlahoviny</t>
  </si>
  <si>
    <t>268</t>
  </si>
  <si>
    <t>131</t>
  </si>
  <si>
    <t>7765211001</t>
  </si>
  <si>
    <t>Lepenie   podláh z drevovláknitých dosák</t>
  </si>
  <si>
    <t>270</t>
  </si>
  <si>
    <t>6071071000</t>
  </si>
  <si>
    <t>Doska drevovláknitá tvrdá, lisovaná</t>
  </si>
  <si>
    <t>272</t>
  </si>
  <si>
    <t>133</t>
  </si>
  <si>
    <t>776521200</t>
  </si>
  <si>
    <t>Lepenie prírodnej podlahovej krytiny</t>
  </si>
  <si>
    <t>274</t>
  </si>
  <si>
    <t>2841291590</t>
  </si>
  <si>
    <t>Prírodná podlahová krytina</t>
  </si>
  <si>
    <t>276</t>
  </si>
  <si>
    <t>135</t>
  </si>
  <si>
    <t>776551000</t>
  </si>
  <si>
    <t>Lepenie povlakových podláh korkových z pásov</t>
  </si>
  <si>
    <t>278</t>
  </si>
  <si>
    <t>61721230001</t>
  </si>
  <si>
    <t>Korková izolačná podložka hr.1,3 mm</t>
  </si>
  <si>
    <t>280</t>
  </si>
  <si>
    <t>137</t>
  </si>
  <si>
    <t>998776202</t>
  </si>
  <si>
    <t>Presun hmôt pre podlahy povlakové v objektoch výšky nad 6 do 12 m</t>
  </si>
  <si>
    <t>282</t>
  </si>
  <si>
    <t>284</t>
  </si>
  <si>
    <t>139</t>
  </si>
  <si>
    <t>286</t>
  </si>
  <si>
    <t>288</t>
  </si>
  <si>
    <t>141</t>
  </si>
  <si>
    <t>783782203</t>
  </si>
  <si>
    <t>Nátery tesárskych konštrukcií povrchová impregnácia , protiplesniam, škodcom, požiaru</t>
  </si>
  <si>
    <t>290</t>
  </si>
  <si>
    <t>Nátery syntetické farby stien dvojnásobné 1x s emailovaním</t>
  </si>
  <si>
    <t>292</t>
  </si>
  <si>
    <t>143</t>
  </si>
  <si>
    <t>294</t>
  </si>
  <si>
    <t>296</t>
  </si>
  <si>
    <t>145</t>
  </si>
  <si>
    <t>298</t>
  </si>
  <si>
    <t>300</t>
  </si>
  <si>
    <t>210411081</t>
  </si>
  <si>
    <t>Montáž ovládačov</t>
  </si>
  <si>
    <t>302</t>
  </si>
  <si>
    <t>153</t>
  </si>
  <si>
    <t>3850003660.</t>
  </si>
  <si>
    <t>Led ovládač</t>
  </si>
  <si>
    <t>304</t>
  </si>
  <si>
    <t>24-M</t>
  </si>
  <si>
    <t>Montáže vzduchotechnických zariad.</t>
  </si>
  <si>
    <t>769052000.</t>
  </si>
  <si>
    <t>Montáž rekuperačnej jednotky na stenu</t>
  </si>
  <si>
    <t>306</t>
  </si>
  <si>
    <t>151</t>
  </si>
  <si>
    <t>4290057370.</t>
  </si>
  <si>
    <t>Rekuperačná vetracia jednotka SmartFan</t>
  </si>
  <si>
    <t>308</t>
  </si>
  <si>
    <t>SO-01.3 - Zdravotechnika</t>
  </si>
  <si>
    <t xml:space="preserve">    8 - Rúrové vedenie</t>
  </si>
  <si>
    <t xml:space="preserve">    721 - Zdravotech. vnútorná kanalizácia</t>
  </si>
  <si>
    <t xml:space="preserve">    722 - Zdravotechnika</t>
  </si>
  <si>
    <t xml:space="preserve">    725 - Zdravotechnika</t>
  </si>
  <si>
    <t xml:space="preserve">    732 - Ústredné kúrenie, strojovne</t>
  </si>
  <si>
    <t xml:space="preserve">    767 - Konštrukcie doplnkové kovové</t>
  </si>
  <si>
    <t>132211101</t>
  </si>
  <si>
    <t>Hĺbenie rýh šírky do 600 mm v  hornine tr.3 súdržných - ručným náradím</t>
  </si>
  <si>
    <t>132211119</t>
  </si>
  <si>
    <t>Príplatok za lepivosť pri hĺbení rýh š do 600 mm ručným náradím v hornine tr. 3</t>
  </si>
  <si>
    <t>162301102</t>
  </si>
  <si>
    <t>Vodorovné premiestnenie výkopku tr.1-4, do 1000 m</t>
  </si>
  <si>
    <t>167101102</t>
  </si>
  <si>
    <t>Nakladanie neuľahnutého výkopku z hornín tr.1-4 nad 100 do 1000 m3</t>
  </si>
  <si>
    <t>171201202</t>
  </si>
  <si>
    <t>Uloženie sypaniny na skládky  do 100 m3</t>
  </si>
  <si>
    <t>174101001</t>
  </si>
  <si>
    <t>Zásyp sypaninou so zhutnením jám, šachiet, rýh, zárezov alebo okolo objektov do 100 m3</t>
  </si>
  <si>
    <t>175101101</t>
  </si>
  <si>
    <t>Obsyp potrubia</t>
  </si>
  <si>
    <t>5833752900.1</t>
  </si>
  <si>
    <t>Obsyp potrubia 0-4</t>
  </si>
  <si>
    <t>271533001</t>
  </si>
  <si>
    <t>Násyp pod základové  konštrukcie so zhutnením z  kameniva hrubého drveného fr.32-63 mm</t>
  </si>
  <si>
    <t>273362021</t>
  </si>
  <si>
    <t>Výstuž základových dosiek zo zvár. sietí KARI</t>
  </si>
  <si>
    <t>451573111.i</t>
  </si>
  <si>
    <t>Lôžko pod potrubie, stoky a drobné objekty, v otvorenom výkope z piesku a štrkopiesku do 150 mm</t>
  </si>
  <si>
    <t>612443541</t>
  </si>
  <si>
    <t>Omietka rýh v stenách maltou sadrovou, šírky do 150 mm</t>
  </si>
  <si>
    <t>612462301</t>
  </si>
  <si>
    <t>Vnútorná sanačná omietka stien , hr. 10 mm</t>
  </si>
  <si>
    <t>Rúrové vedenie</t>
  </si>
  <si>
    <t>871260310</t>
  </si>
  <si>
    <t>Montáž kanalizačného potrubia z polypropylénových hladkých rúr SN 10 DN 100 mm</t>
  </si>
  <si>
    <t>2860014480.2</t>
  </si>
  <si>
    <t>PP rúra 100/0,5m - PP hladký kanalizačný systém SN10</t>
  </si>
  <si>
    <t>2860014480.1</t>
  </si>
  <si>
    <t>PP rúra 100/1m - PP hladký kanalizačný systém SN10</t>
  </si>
  <si>
    <t>871310310</t>
  </si>
  <si>
    <t>Montáž kanalizačného potrubia z polypropylénových hladkých rúr SN 10 DN 150 mm</t>
  </si>
  <si>
    <t>2860014540.1</t>
  </si>
  <si>
    <t>PP rúra 150/1m - PP hladký kanalizačný systém SN10</t>
  </si>
  <si>
    <t>2860014540.2</t>
  </si>
  <si>
    <t>PP rúra 150/0,5m - PP hladký kanalizačný systém SN10</t>
  </si>
  <si>
    <t>877260310</t>
  </si>
  <si>
    <t>Montáž kolena na potrubie z kanalizačných polypropylénových rúr  DN 100 mm</t>
  </si>
  <si>
    <t>2860014760.1</t>
  </si>
  <si>
    <t>PP koleno 100/87° - PP hladký kanalizačný systém SN10</t>
  </si>
  <si>
    <t>2860014760.2</t>
  </si>
  <si>
    <t>PP koleno 100/45° - PP hladký kanalizačný systém SN10</t>
  </si>
  <si>
    <t>877310310</t>
  </si>
  <si>
    <t>Montáž kolena na potrubie z kanalizačných polypropylénových rúr DN 150 mm</t>
  </si>
  <si>
    <t>2860014830.1</t>
  </si>
  <si>
    <t>PP  koleno 150/45° - PP hladký kanalizačný systém SN10</t>
  </si>
  <si>
    <t>2860014840.1</t>
  </si>
  <si>
    <t>PP koleno 150/87° - PP hladký kanalizačný systém SN10</t>
  </si>
  <si>
    <t>877310320</t>
  </si>
  <si>
    <t>Montáž odbočky na potrubie z kanalizačných polypropylénových rúr DN 150 mm</t>
  </si>
  <si>
    <t>2860015080.1</t>
  </si>
  <si>
    <t>PP odbočka 150/100/45° - PP hladký kanalizačný systém SN10</t>
  </si>
  <si>
    <t>877310340</t>
  </si>
  <si>
    <t>Montáž redukcie na potrubie z kanalizačných polypropylénových rúr DN 150 mm</t>
  </si>
  <si>
    <t>2860015350</t>
  </si>
  <si>
    <t>PP redukcia 150/100 - PP hladký kanalizačný systém SN10</t>
  </si>
  <si>
    <t>2860015350.1</t>
  </si>
  <si>
    <t>PP redukcia 100/70 - PP-ht</t>
  </si>
  <si>
    <t>892262121</t>
  </si>
  <si>
    <t>Tlaková skúška vodou potrubí DN 100-200 mm s kompletnou sadou tesniaceho vaku</t>
  </si>
  <si>
    <t>úsek</t>
  </si>
  <si>
    <t>892262131</t>
  </si>
  <si>
    <t>Tlaková skúška vzduchom potrubí DN 100-200 mm s kompletnou sadou tesniaceho vaku</t>
  </si>
  <si>
    <t>892311000</t>
  </si>
  <si>
    <t>Skúška tesnosti kanalizácie D 150</t>
  </si>
  <si>
    <t>899721132</t>
  </si>
  <si>
    <t>Označenie kanalizačného potrubia hnedou výstražnou fóliou</t>
  </si>
  <si>
    <t>961043111</t>
  </si>
  <si>
    <t>Búranie základovovej dosky z betónu prostého,  -2,20000t</t>
  </si>
  <si>
    <t>971033231</t>
  </si>
  <si>
    <t>Vybúranie otvoru v murive tehl. plochy do 0, 0225 m2 hr.do 150 mm,  -0,00400t</t>
  </si>
  <si>
    <t>971033251</t>
  </si>
  <si>
    <t>Vybúranie otvoru v murive tehl. plochy do 0, 0225 m2 hr.do 450 mm,  -0,01200t</t>
  </si>
  <si>
    <t>971046018</t>
  </si>
  <si>
    <t>Jadrové vrty diamantovými korunkami do D 200 mm do stien - betónových, obkladov -0,00069t</t>
  </si>
  <si>
    <t>cm</t>
  </si>
  <si>
    <t>974031132</t>
  </si>
  <si>
    <t>Vysekanie rýh v akomkoľvek murive tehlovom na akúkoľvek maltu do hĺbky 50 mm a š. do 70 mm,  -0,00600t</t>
  </si>
  <si>
    <t>974031142</t>
  </si>
  <si>
    <t>Vysekávanie rýh v akomkoľvek murive tehlovom na akúkoľvek maltu do hĺbky 70 mm a š. do 70 mm,  -0,00900t</t>
  </si>
  <si>
    <t>974031153</t>
  </si>
  <si>
    <t>Vysekávanie rýh v akomkoľvek murive tehlovom na akúkoľvek maltu do hĺbky 100 mm a š. do 100 mm,  -0,01800t</t>
  </si>
  <si>
    <t>979011111</t>
  </si>
  <si>
    <t>Zvislá doprava sutiny a vybúraných hmôt za prvé podlažie nad alebo pod základným podlažím</t>
  </si>
  <si>
    <t>979089711i</t>
  </si>
  <si>
    <t>Prenájom kontajneru, odvoz, dovoz a uskladnenie odpadu do 4 ton</t>
  </si>
  <si>
    <t>Presun hmôt pre budovy  (801, 803, 812), zvislá konštr. z tehál, tvárnic, z kovu výšky do 6 m</t>
  </si>
  <si>
    <t>711141559</t>
  </si>
  <si>
    <t>Zhotovenie  izolácie proti zemnej vlhkosti a tlakovej vode vodorovná NAIP pritavením</t>
  </si>
  <si>
    <t>6283213000</t>
  </si>
  <si>
    <t>Pás ťažký asfaltový Bitagit S</t>
  </si>
  <si>
    <t>713482121</t>
  </si>
  <si>
    <t>Montáž trubíc z PE hr.15-20 mm,vnút.priemer do 38 mm</t>
  </si>
  <si>
    <t>2837741553</t>
  </si>
  <si>
    <t>28 x 13 izolácia-trubica</t>
  </si>
  <si>
    <t>2837741540</t>
  </si>
  <si>
    <t>22 x 13 izolácia-trubica</t>
  </si>
  <si>
    <t>2837741568</t>
  </si>
  <si>
    <t>35 x 20 izolácia-trubica</t>
  </si>
  <si>
    <t>2837741542</t>
  </si>
  <si>
    <t>22 x 20 izolácia-trubiCA</t>
  </si>
  <si>
    <t>713482131</t>
  </si>
  <si>
    <t>Montáž trubíc z PE, hr.30 mm,vnút.priemer do 38 mm</t>
  </si>
  <si>
    <t>2837741558</t>
  </si>
  <si>
    <t>28 x 30 izolácia-trubica</t>
  </si>
  <si>
    <t>721</t>
  </si>
  <si>
    <t>Zdravotech. vnútorná kanalizácia</t>
  </si>
  <si>
    <t>721100911</t>
  </si>
  <si>
    <t>Oprava potrubia hrdlového zazátkovanie hrdla kanalizačného potrubia</t>
  </si>
  <si>
    <t>721171109.11</t>
  </si>
  <si>
    <t>Potrubie z PP-HT odpadové pripojovacie DN 100  dodavka + montáž</t>
  </si>
  <si>
    <t>721172109.11</t>
  </si>
  <si>
    <t>Potrubie z PP-HT odpadové zvislé  DN 100  dodavka + montáž</t>
  </si>
  <si>
    <t>721172357</t>
  </si>
  <si>
    <t>Montáž čistiaceho kusu HT potrubia DN 100</t>
  </si>
  <si>
    <t>2860022630</t>
  </si>
  <si>
    <t>HT čistiaci kus DN 100 -</t>
  </si>
  <si>
    <t>721173205.1</t>
  </si>
  <si>
    <t>Potrubie z PP-HT odpadné pripájacie DN 50  dodavka + montáž</t>
  </si>
  <si>
    <t>721173205.2</t>
  </si>
  <si>
    <t>Potrubie z PP-HT odpadné pripájacie DN 70  dodavka + montáž</t>
  </si>
  <si>
    <t>721242120</t>
  </si>
  <si>
    <t>Lapač strešných splavenín plastový univerzálny priamy 300x155/110</t>
  </si>
  <si>
    <t>721274103</t>
  </si>
  <si>
    <t>Ventilačné hlavice strešná - plastové DN 100 HUL 810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</si>
  <si>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</si>
  <si>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</si>
  <si>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</si>
  <si>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</si>
  <si>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722</t>
  </si>
  <si>
    <t>722131913</t>
  </si>
  <si>
    <t>Oprava vodovodného potrubia závitového vsadenie odbočky do potrubia DN 25</t>
  </si>
  <si>
    <t>722171132</t>
  </si>
  <si>
    <t>Potrubie z plastických rúr Pe-rt/al/pe-hd D20/2,0 lisovaním</t>
  </si>
  <si>
    <t>722171133</t>
  </si>
  <si>
    <t>Potrubie z plastických rúr Pe-rt/al/pe-hdD26/3,0 lisovaním</t>
  </si>
  <si>
    <t>722171134</t>
  </si>
  <si>
    <t>Potrubie z plastických rúr Pe-rt/al/pe-hd D32/3,0 lisovaním</t>
  </si>
  <si>
    <t>722221015</t>
  </si>
  <si>
    <t>Montáž guľového kohúta závitového priameho pre vodu G 3/4</t>
  </si>
  <si>
    <t>5511870010</t>
  </si>
  <si>
    <t>Guľový uzáver pre vodu 3/4", FF páčka, niklovaná mosadz</t>
  </si>
  <si>
    <t>722221020</t>
  </si>
  <si>
    <t>Montáž guľového kohúta závitového priameho pre vodu G 1 s odvodnením</t>
  </si>
  <si>
    <t>5511870020</t>
  </si>
  <si>
    <t>Guľový uzáver voda s odvodnením - 1"FF, páčka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</si>
  <si>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</si>
  <si>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</si>
  <si>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</si>
  <si>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</si>
  <si>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</si>
  <si>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</si>
  <si>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725119721</t>
  </si>
  <si>
    <t>Montáž predstenového systému záchodov do ľahkých stien s kovovou konštrukciou (napr.GEBERIT, AlcaPlast)</t>
  </si>
  <si>
    <t>5513005458</t>
  </si>
  <si>
    <t>Predstenový systém pre pre závesné WC - nadrž do steny</t>
  </si>
  <si>
    <t>5513005458.01</t>
  </si>
  <si>
    <t>Závesný set: Inštalačný modul technic WC DETSKY</t>
  </si>
  <si>
    <t>5513005458.x</t>
  </si>
  <si>
    <t>Súprava na tlmenie hluku pre zawesné wc</t>
  </si>
  <si>
    <t>5513005477</t>
  </si>
  <si>
    <t>Ovl. tlačidlo nerez</t>
  </si>
  <si>
    <t>725119730</t>
  </si>
  <si>
    <t>Montáž klosetu do predstenového systému</t>
  </si>
  <si>
    <t>6420134050</t>
  </si>
  <si>
    <t>Kloset zavesený</t>
  </si>
  <si>
    <t>6420134050.011</t>
  </si>
  <si>
    <t>Zavesené WC detské, vodorovný odpad, s hĺbkovým splachovaním</t>
  </si>
  <si>
    <t>6420134050.01</t>
  </si>
  <si>
    <t>Doska na sedenie s poklopom</t>
  </si>
  <si>
    <t>6420134050.02</t>
  </si>
  <si>
    <t>Doska na sedenie s poklopom  - detska</t>
  </si>
  <si>
    <t>725219201</t>
  </si>
  <si>
    <t>Montáž umývadla</t>
  </si>
  <si>
    <t>6421370600</t>
  </si>
  <si>
    <t>T64 /1200/2x3/8 nerez</t>
  </si>
  <si>
    <t>6429462300.x</t>
  </si>
  <si>
    <t>Umývadlo MALÉ</t>
  </si>
  <si>
    <t>642946230001y</t>
  </si>
  <si>
    <t>Polostlp</t>
  </si>
  <si>
    <t>725241126</t>
  </si>
  <si>
    <t>Montáž - vanička sprchová</t>
  </si>
  <si>
    <t>5542302800</t>
  </si>
  <si>
    <t>Vanička sprchová štvorcová 90x90cm, keramika</t>
  </si>
  <si>
    <t>554230280001</t>
  </si>
  <si>
    <t>Sprchový set</t>
  </si>
  <si>
    <t>725332320</t>
  </si>
  <si>
    <t>Montáž výlevky keramickej</t>
  </si>
  <si>
    <t>6420134850</t>
  </si>
  <si>
    <t>Jika výlevka biela 435x500x450</t>
  </si>
  <si>
    <t>725819401</t>
  </si>
  <si>
    <t>Montáž ventilu rohového</t>
  </si>
  <si>
    <t>5510124100</t>
  </si>
  <si>
    <t>Ventil rohový G 1/2"</t>
  </si>
  <si>
    <t>5510124100.01</t>
  </si>
  <si>
    <t>Dodávka násteniek G1/2</t>
  </si>
  <si>
    <t>725829201</t>
  </si>
  <si>
    <t>Montáž batérie umývadlovej a drezovej stojanovej pákovej, alebo klasickej</t>
  </si>
  <si>
    <t>5514644580</t>
  </si>
  <si>
    <t>Umývadlová batéria stojankova  bez vypuste</t>
  </si>
  <si>
    <t>5514644580.x</t>
  </si>
  <si>
    <t>Umývadlová zmiešavacia batéria s omedzovačom teploty a prietoku</t>
  </si>
  <si>
    <t>725829202</t>
  </si>
  <si>
    <t>Montáž batérie výlevky</t>
  </si>
  <si>
    <t>5514670370</t>
  </si>
  <si>
    <t>Výlevková batéria</t>
  </si>
  <si>
    <t>725849201</t>
  </si>
  <si>
    <t>Montáž batérie sprchovej nástennej pákovej, klasickej</t>
  </si>
  <si>
    <t>5514367400</t>
  </si>
  <si>
    <t>Sprchová batéria nastenná bez sprchového setu 150mm</t>
  </si>
  <si>
    <t>725869301</t>
  </si>
  <si>
    <t>Montáž zápachovej uzávierky pre zariaďovacie predmety, umývadlová do D 40</t>
  </si>
  <si>
    <t>5514703200</t>
  </si>
  <si>
    <t>Multy sifón k pakovej baterii s výp. 5/4x40</t>
  </si>
  <si>
    <t>725869340</t>
  </si>
  <si>
    <t>Montáž zápachovej uzávierky pre zariaďovacie predmety, sprchovej do D 50</t>
  </si>
  <si>
    <t>2863120234</t>
  </si>
  <si>
    <t>Odpadový komplet odtok</t>
  </si>
  <si>
    <t>725989101</t>
  </si>
  <si>
    <t>Montáž dvierok šachtových</t>
  </si>
  <si>
    <t>6421370600.x</t>
  </si>
  <si>
    <t>Dvierka 150x200 mm plastové</t>
  </si>
  <si>
    <t>998725201</t>
  </si>
  <si>
    <t>Presun hmôt pre zariaďovacie predmety v objektoch výšky do 6 m</t>
  </si>
  <si>
    <t>732</t>
  </si>
  <si>
    <t>Ústredné kúrenie, strojovne</t>
  </si>
  <si>
    <t>732219235.1</t>
  </si>
  <si>
    <t>Montáž zásobníkového ohrievača vody pre ohrev pitnej vody so zabudovaným tepelným čerpadlomi objem 80 l</t>
  </si>
  <si>
    <t>4847665990</t>
  </si>
  <si>
    <t>Zásobn.ohrievač vody 80l.zabudované TČ  COP 3,0</t>
  </si>
  <si>
    <t>732331535.1</t>
  </si>
  <si>
    <t>Poistná skupina DN20 pre zasobníky do 1000L</t>
  </si>
  <si>
    <t>998732201</t>
  </si>
  <si>
    <t>Presun hmôt pre strojovne v objektoch výšky do 6 m</t>
  </si>
  <si>
    <t>767396102</t>
  </si>
  <si>
    <t>Prestup  potrubia cez strechu</t>
  </si>
  <si>
    <t>767583711</t>
  </si>
  <si>
    <t>Montáž a dodávka závesu potrubia</t>
  </si>
  <si>
    <t>SO-01.4 - Vykurovanie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</si>
  <si>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</si>
  <si>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</si>
  <si>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</si>
  <si>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Montáž trubíc z PE, hr.15-20 mm,vnút.priemer do 38 mm</t>
  </si>
  <si>
    <t>22 x 20 izolácia-trubica</t>
  </si>
  <si>
    <t>2837741555</t>
  </si>
  <si>
    <t>28 x 20 izolácia-trubica</t>
  </si>
  <si>
    <t>2837741571</t>
  </si>
  <si>
    <t>35 x 30 izolácia-trubica</t>
  </si>
  <si>
    <t>733</t>
  </si>
  <si>
    <t>Ústredné kúrenie, rozvodné potrubie</t>
  </si>
  <si>
    <t>733141000</t>
  </si>
  <si>
    <t>Potrubie z uhlíkovej ocele spájaných lisovaním DN 15</t>
  </si>
  <si>
    <t>733141006.1</t>
  </si>
  <si>
    <t>Potrubie z  uhlíkovej ocele spájaných lisovaním DN 20</t>
  </si>
  <si>
    <t>733141009.1</t>
  </si>
  <si>
    <t>Potrubie z  uhlíkovej ocele spájaných lisovaním DN 25</t>
  </si>
  <si>
    <t>733191301</t>
  </si>
  <si>
    <t>Tlaková skúška plastového potrubia do 32 mm</t>
  </si>
  <si>
    <t>733191302</t>
  </si>
  <si>
    <t>Preplachovanie potrubia do DN80</t>
  </si>
  <si>
    <t>733191303</t>
  </si>
  <si>
    <t>Hydraulické vyregulovanie systému</t>
  </si>
  <si>
    <t>733191306</t>
  </si>
  <si>
    <t>Nepredvídané práce na stavbe</t>
  </si>
  <si>
    <t>733191913</t>
  </si>
  <si>
    <t>Oprava rozvodov potrubí z oceľových rúrok zaslepenie kovaním a zavarením DN 15</t>
  </si>
  <si>
    <t>733191923</t>
  </si>
  <si>
    <t>Oprava rozvodov potrubí  dodatočné napojenie na potrubie  DN 15</t>
  </si>
  <si>
    <t>733191924</t>
  </si>
  <si>
    <t>Oprava rozvodov potrubí Oprava rozvodov potrubí  dodatočné napojenie na potrubie  DN 20</t>
  </si>
  <si>
    <t>733191925</t>
  </si>
  <si>
    <t>Oprava rozvodov potrubí -privarenie odbočky do DN 25</t>
  </si>
  <si>
    <t>733191926</t>
  </si>
  <si>
    <t>Oprava rozvodov potrubí -privarenie odbočky do DN 32</t>
  </si>
  <si>
    <t>998733201</t>
  </si>
  <si>
    <t>Presun hmôt pre rozvody potrubia v objektoch výšky do 6 m</t>
  </si>
  <si>
    <t>734</t>
  </si>
  <si>
    <t>Ústredné kúrenie, armatúry.</t>
  </si>
  <si>
    <t>73421325001</t>
  </si>
  <si>
    <t>Montáž ventilu odvzdušňovacieho závitového automatického G 1/2</t>
  </si>
  <si>
    <t>4849210116</t>
  </si>
  <si>
    <t>Hygroskopický automatický odvzdušňovací ventil, 1/2", PN 10,</t>
  </si>
  <si>
    <t>734223010</t>
  </si>
  <si>
    <t>Montáž ventilu závitového regulačného G 3/4 stupačkového</t>
  </si>
  <si>
    <t>1421732</t>
  </si>
  <si>
    <t>Ventil DN20, priamy, vyvažovací, s merac. ventilčekmi pre meranie tlakovej diferencie, IGxIG</t>
  </si>
  <si>
    <t>734223020</t>
  </si>
  <si>
    <t>Montáž ventilu závitového regulačného G 1 stupačkového</t>
  </si>
  <si>
    <t>1421733</t>
  </si>
  <si>
    <t>Ventil DN25 , priamy, vyvažovací, s merac. ventilčekmi pre meranie tlakovej diferencie, IGxIG</t>
  </si>
  <si>
    <t>734223050.1</t>
  </si>
  <si>
    <t>Montáž ventilu závitového regulačného DN65 stupačkového, vloženie  na existujúce potrubie</t>
  </si>
  <si>
    <t>1421707</t>
  </si>
  <si>
    <t>Ventil DN65 , priamy, vyvažovací, s merac. ventilčekmi pre meranie tlakovej diferencie, IGxIG</t>
  </si>
  <si>
    <t>734223120</t>
  </si>
  <si>
    <t>Montáž ventilu závitového termostatického dvojbodové pripojenie DN15</t>
  </si>
  <si>
    <t>4848903030.x</t>
  </si>
  <si>
    <t>Pripojovacia armatúra radiatorová s dvojbodovým pripojením pre dvojrúrkové sústavy</t>
  </si>
  <si>
    <t>734223208</t>
  </si>
  <si>
    <t>Montáž termostatickej hlavice kvapalinovej jednoduchej</t>
  </si>
  <si>
    <t>5518100042</t>
  </si>
  <si>
    <t>Termostatická hlavica  hlavica chromovaná, podstavec biely</t>
  </si>
  <si>
    <t>998734201</t>
  </si>
  <si>
    <t>Presun hmôt pre armatúry v objektoch výšky do 6 m</t>
  </si>
  <si>
    <t>735</t>
  </si>
  <si>
    <t>Ústredné kúrenie, vykurov. telesá</t>
  </si>
  <si>
    <t>735151821</t>
  </si>
  <si>
    <t>Demontáž radiátora panelového dvojradového stavebnej dľžky do 1500 mm,  -0,02493t</t>
  </si>
  <si>
    <t>735153300</t>
  </si>
  <si>
    <t>Príplatok k cene za odvzdušňovací ventil telies s príplatkom 8 %</t>
  </si>
  <si>
    <t>735154134</t>
  </si>
  <si>
    <t>Montáž vykurovacieho telesa panelového dvojradového výšky 500 mm/ dĺžky 2000-2600 mm</t>
  </si>
  <si>
    <t>4848953310</t>
  </si>
  <si>
    <t>Vykurovacie teleso doskové 2-radové oceľové 22VK 500x2600</t>
  </si>
  <si>
    <t>735154243</t>
  </si>
  <si>
    <t>Montáž vykurovacieho telesa panelového trojradového výšky 600 mm/ dĺžky 1400-1800 mm</t>
  </si>
  <si>
    <t>4848954220</t>
  </si>
  <si>
    <t>Vykurovacie teleso doskové 3-radové oceľové 33VK 600x1400</t>
  </si>
  <si>
    <t>735494811</t>
  </si>
  <si>
    <t>Vypúšťanie vody z vykurovacích sústav o v. pl. vykurovacích telies</t>
  </si>
  <si>
    <t>sub</t>
  </si>
  <si>
    <t>735890801</t>
  </si>
  <si>
    <t>Vnútrostaveniskové premiestnenie vybúraných hmôt vykurovacích telies do 6m</t>
  </si>
  <si>
    <t>998735201</t>
  </si>
  <si>
    <t>Presun hmôt pre vykurovacie telesá v objektoch výšky do 6 m</t>
  </si>
  <si>
    <t>SO-01.5 - Elektorištaláci...</t>
  </si>
  <si>
    <t xml:space="preserve">    46-M - Zemné práce pri extr.mont.prácach</t>
  </si>
  <si>
    <t>Vysekanie v pod hĺbky kam. klenieb a betón. stropov kapsy pre klát. a krabice, veľ. do 150x150x100 mm,  -0,00500t</t>
  </si>
  <si>
    <t>764347841</t>
  </si>
  <si>
    <t>Demontáž ostatných prvkov kusových, strieška, so sklonom do 30° s D nad 75 do 200 mm,  -0,000081t</t>
  </si>
  <si>
    <t>210010027</t>
  </si>
  <si>
    <t>Rúrka ohybná elektroinštalačná z PVC typ FXP 32, uložená pevne</t>
  </si>
  <si>
    <t>3450710400</t>
  </si>
  <si>
    <t>Rúrka FXP 32</t>
  </si>
  <si>
    <t>210010313</t>
  </si>
  <si>
    <t>Krabica (KO 125) odbočná s viečkom, bez zapojenia, štvorcová</t>
  </si>
  <si>
    <t>3450913000</t>
  </si>
  <si>
    <t>Krabica KO-125</t>
  </si>
  <si>
    <t>210040701</t>
  </si>
  <si>
    <t>Murárske práce, vysekanie, zamurovanie začistenie drážky pre rúrku alebo káble do d 29 mm</t>
  </si>
  <si>
    <t>210110003</t>
  </si>
  <si>
    <t>Sériový spínač (prepínač) -  radenie 5, nástenný pre prostredie obyčajné alebo vlhké vrátane zapojenia</t>
  </si>
  <si>
    <t>3450201480</t>
  </si>
  <si>
    <t>Prepínač 5 do vlhka 3553-05629</t>
  </si>
  <si>
    <t>210111012</t>
  </si>
  <si>
    <t>Domová zásuvka polozapustená alebo zapustená, 10/16 A 250 V 2P + Z 2 x zapojenie</t>
  </si>
  <si>
    <t>3450324600</t>
  </si>
  <si>
    <t>Zásuvka 5514-2235 dvojnásobná</t>
  </si>
  <si>
    <t>210201005</t>
  </si>
  <si>
    <t>Zapojenie svietidlá IP40, 1 x svetelný zdroj, stropného - nástenného interierového s LED žiarovkou</t>
  </si>
  <si>
    <t>34863017101</t>
  </si>
  <si>
    <t>Svietidlo LED KOKI do kazet podhľadubez riadenia intentity osvetlenia</t>
  </si>
  <si>
    <t>34863017102</t>
  </si>
  <si>
    <t>Svietidlo LED KOKI do kazet podhľadu  s riadením intentity osvetlenia</t>
  </si>
  <si>
    <t>3486301713</t>
  </si>
  <si>
    <t>Svietidlo LED bodové 13W</t>
  </si>
  <si>
    <t>210220310</t>
  </si>
  <si>
    <t>Držiak FeZn zchtácej tyče</t>
  </si>
  <si>
    <t>3544246900</t>
  </si>
  <si>
    <t>Držiak zachytávacej tyče</t>
  </si>
  <si>
    <t>210220400</t>
  </si>
  <si>
    <t>Podpery vedenia  na plochú strechu PV21</t>
  </si>
  <si>
    <t>3544217900</t>
  </si>
  <si>
    <t>Podpera vedenia  PV 21</t>
  </si>
  <si>
    <t>210220422</t>
  </si>
  <si>
    <t>Zachytávacia tyč  JP10-30</t>
  </si>
  <si>
    <t>3544225050</t>
  </si>
  <si>
    <t>Zvodová tyč  označenie JP 30</t>
  </si>
  <si>
    <t>210220426</t>
  </si>
  <si>
    <t>Ochranná strieška</t>
  </si>
  <si>
    <t>3544225700</t>
  </si>
  <si>
    <t>Ochranná strieška pri hrebení strechy  OS</t>
  </si>
  <si>
    <t>210220433</t>
  </si>
  <si>
    <t>Svorka  spojovacia SS</t>
  </si>
  <si>
    <t>3544228700</t>
  </si>
  <si>
    <t>Svorka spojovacia  označenie SS</t>
  </si>
  <si>
    <t>210220435</t>
  </si>
  <si>
    <t>Svorka  pripojovacia SP</t>
  </si>
  <si>
    <t>3544229050</t>
  </si>
  <si>
    <t>Svorka pripojovacia pre spojenie kovových súčiastok  označenie SP1</t>
  </si>
  <si>
    <t>210220436</t>
  </si>
  <si>
    <t>Svorka  na odkvapový žľab SO</t>
  </si>
  <si>
    <t>3544229150</t>
  </si>
  <si>
    <t>Svorka okapová  označenie SO</t>
  </si>
  <si>
    <t>210220442</t>
  </si>
  <si>
    <t>Svorka E odbočovacia spojovacia SR01-02</t>
  </si>
  <si>
    <t>3544230200</t>
  </si>
  <si>
    <t>Svorka odbočná spojovacia  označenie SR 01</t>
  </si>
  <si>
    <t>210220443</t>
  </si>
  <si>
    <t>Svorka uzemňovacia SR03</t>
  </si>
  <si>
    <t>3544230450</t>
  </si>
  <si>
    <t>Uzemňovacia svorka m označenie SR 03</t>
  </si>
  <si>
    <t>2104110661</t>
  </si>
  <si>
    <t>Montáž  detektora pohybu pre riadenú intenzitu osvetenia</t>
  </si>
  <si>
    <t>3850003180</t>
  </si>
  <si>
    <t>Detekor pohybu pre riadenú intenzitu osvetlenia</t>
  </si>
  <si>
    <t>210411191</t>
  </si>
  <si>
    <t>Montáž káblov a príslušenstva, uloženie v kazetovom podhľade</t>
  </si>
  <si>
    <t>210800107</t>
  </si>
  <si>
    <t>Kábel medený uložený voľne CYKY 450/750 V 3x1,5</t>
  </si>
  <si>
    <t>3410350085</t>
  </si>
  <si>
    <t>CYKY-J 3x1,5 Kábel pre pevné uloženie, medený STN</t>
  </si>
  <si>
    <t>34103500851</t>
  </si>
  <si>
    <t>CYKY-O 3x1,5 Kábel pre pevné uloženie, medený STN</t>
  </si>
  <si>
    <t>210800119</t>
  </si>
  <si>
    <t>Kábel medený uložený voľne CYKY 450/750 V 5x1,5</t>
  </si>
  <si>
    <t>3410350097</t>
  </si>
  <si>
    <t>CYKY 5x1,5 Kábel pre pevné uloženie, medený STN</t>
  </si>
  <si>
    <t>2201117281</t>
  </si>
  <si>
    <t>Vodič zvodový z FeZn drôtu 8 mm, montáž do podpier</t>
  </si>
  <si>
    <t>3544224100</t>
  </si>
  <si>
    <t>Územňovací vodič ocelový žiarovo zinkovaný označenie O 8</t>
  </si>
  <si>
    <t>2201117282</t>
  </si>
  <si>
    <t>Vodič zvodový z FeZn drôtu 10 mm, montáž do podpier</t>
  </si>
  <si>
    <t>3544224150</t>
  </si>
  <si>
    <t>Územňovací vodič ocelový žiarovo zinkovaný označenie O 10</t>
  </si>
  <si>
    <t>220260001</t>
  </si>
  <si>
    <t>Krabica KO 68 pod omietku, upevnenie do pripraveného lôžka,zhot.otvorov,bez svoriek a zapojenia</t>
  </si>
  <si>
    <t>3450921000</t>
  </si>
  <si>
    <t>Krabica prístrojová typ: KP 68/2"111000008</t>
  </si>
  <si>
    <t>220260041</t>
  </si>
  <si>
    <t>Krabica KO 68 na povrchu, upev.na vopred pripravené body vrátane zhot.otvorov,bez svoriek a zapojenia</t>
  </si>
  <si>
    <t>3450906510</t>
  </si>
  <si>
    <t>Krabica KU 68-1901</t>
  </si>
  <si>
    <t>2207110401</t>
  </si>
  <si>
    <t>Montáž a zapojenie pohybových infra senzorov - interiér</t>
  </si>
  <si>
    <t>4046201420</t>
  </si>
  <si>
    <t>Sezor pohybu stropný  infra- 2 úrovne citlivosti</t>
  </si>
  <si>
    <t>46-M</t>
  </si>
  <si>
    <t>Zemné práce pri extr.mont.prácach</t>
  </si>
  <si>
    <t>460070101</t>
  </si>
  <si>
    <t>Zemný pásik FeZn 30x4 mm. zemina tr. 1 a 2</t>
  </si>
  <si>
    <t>3544223850</t>
  </si>
  <si>
    <t>Územňovacia pásovina ocelová žiarovo zinkovaná označenie 30 x 4 mm</t>
  </si>
  <si>
    <t>950101001</t>
  </si>
  <si>
    <t>Rozvodne zariadenia kontrola stavu prípojkovej skríne</t>
  </si>
  <si>
    <t>Meranie pri revíziách meranie izol.odporov na prívode do prípojk.skrine rozvádzača alebo rozvodnice</t>
  </si>
  <si>
    <t>SO-01.6 - Protipožiarna b...</t>
  </si>
  <si>
    <t xml:space="preserve">    42-M - Hasiaca technika</t>
  </si>
  <si>
    <t>42-M</t>
  </si>
  <si>
    <t>Hasiaca technika</t>
  </si>
  <si>
    <t>Montáž hasiacích prístrojov</t>
  </si>
  <si>
    <t>42.a</t>
  </si>
  <si>
    <t>Práškový hasiací prístroj 6kg</t>
  </si>
  <si>
    <t>42.c</t>
  </si>
  <si>
    <t>Označenie stanovišťa HP samolepka</t>
  </si>
  <si>
    <t>42.d</t>
  </si>
  <si>
    <t>Označenie únikového východu samolepka</t>
  </si>
  <si>
    <t>{3038aed6-7e53-43ca-b73a-a9774852051c}</t>
  </si>
  <si>
    <t>00317462</t>
  </si>
  <si>
    <t>Obec Lednické Rovne</t>
  </si>
  <si>
    <t>2020615597</t>
  </si>
  <si>
    <t>50 250 931</t>
  </si>
  <si>
    <t>Ostatné náklady</t>
  </si>
  <si>
    <t>1) Náklady z rozpočtu</t>
  </si>
  <si>
    <t xml:space="preserve">    33-M - HZS</t>
  </si>
  <si>
    <t>2) Ostatné náklady</t>
  </si>
  <si>
    <t>Celkové náklady za stavbu 1) + 2)</t>
  </si>
  <si>
    <t>Zhotovenie nivelizačnej stierky na podlahy hr. Do 30mm</t>
  </si>
  <si>
    <t>Plastové okno výsuvne, rozmer 120x0,85 mm (vxš)</t>
  </si>
  <si>
    <t>Pol18</t>
  </si>
  <si>
    <t>náter zárubní syntetickou farbou</t>
  </si>
  <si>
    <t>Pol19</t>
  </si>
  <si>
    <t>náter dverí olejovou farbou</t>
  </si>
  <si>
    <t>HZS</t>
  </si>
  <si>
    <t>HZS pre opravy a vysprávky</t>
  </si>
  <si>
    <t>NOVÝ STAV extra</t>
  </si>
  <si>
    <t>{6a95dfe6-e8bb-4e9b-b45c-9965663ee84d}</t>
  </si>
  <si>
    <t>763 - Konštrukcie - drevostavby</t>
  </si>
  <si>
    <t>Demontáž kazetového stropu</t>
  </si>
  <si>
    <t>Demontáž a spätná montáž kaziet v strope v triede</t>
  </si>
  <si>
    <t>Pol30</t>
  </si>
  <si>
    <t>Dodávka drevených obložkových zárobní s otvorom pre zasúvacie dvere</t>
  </si>
  <si>
    <t>Pol31</t>
  </si>
  <si>
    <t>montáž drevených obložkových zárubní s otvorom pre zasúvacie dvere</t>
  </si>
  <si>
    <t>Pol32</t>
  </si>
  <si>
    <t>Montáž zasúvacích dverí do zas. Púzdra</t>
  </si>
  <si>
    <t>Pol33</t>
  </si>
  <si>
    <t>Zasúvacie dvere plné hladké s kovaním</t>
  </si>
  <si>
    <t>763Ponuk.cena.1</t>
  </si>
  <si>
    <t>Zhotovenie nivel. Stierky na podlahy hr. Do 30mm</t>
  </si>
  <si>
    <t>Pol34</t>
  </si>
  <si>
    <t>Rezivo na laťovanie lata 3x5cm</t>
  </si>
  <si>
    <t>Pol35</t>
  </si>
  <si>
    <t>Zhotovenie laťovania a uchytenie separačnej fólie</t>
  </si>
  <si>
    <t>Pol36</t>
  </si>
  <si>
    <t>Zhotovenie otvorov na odvetranie strechy D 110</t>
  </si>
  <si>
    <t>Pol37</t>
  </si>
  <si>
    <t>Dodávka a montáž odvetrávacích mriežok</t>
  </si>
  <si>
    <t>Jadrové vŕtanie diamantovými korunkami do d 200mm do stien betónových, alebo tehlových</t>
  </si>
  <si>
    <t>Pol38</t>
  </si>
  <si>
    <t>prerobenie otvorov na rekoperáciu</t>
  </si>
  <si>
    <t>D1</t>
  </si>
  <si>
    <t>Pol20</t>
  </si>
  <si>
    <t>Demontáž jestvujúcich keram. soklíkov</t>
  </si>
  <si>
    <t>5978651PC</t>
  </si>
  <si>
    <t>Dlažba keramická protišmyková</t>
  </si>
  <si>
    <t>771415010</t>
  </si>
  <si>
    <t>Montáž soklíkov z obkladačiek do tmelu 100x200</t>
  </si>
  <si>
    <t>998771201</t>
  </si>
  <si>
    <t>Presun hmôt  pre podlahy z dlaždíc od 6m do 12m</t>
  </si>
  <si>
    <t>{f9fa94bc-a61b-4e3b-ae97-090406b9924b}</t>
  </si>
  <si>
    <t>Vodič CYA 6 ZŽ</t>
  </si>
  <si>
    <t>žľab drôtený s príslušenstvom + práca k rozvádzaču RK</t>
  </si>
  <si>
    <t>Krabica KO 125</t>
  </si>
  <si>
    <t>Svorka ekvipotencionálna bez krytu</t>
  </si>
  <si>
    <t>Demontáž starých rozvodov a prístrojov</t>
  </si>
  <si>
    <t>podružný materiál , svorky . Kotviací materiál</t>
  </si>
  <si>
    <t>Chránička FXP 20</t>
  </si>
  <si>
    <t>Chránička FXP 25</t>
  </si>
  <si>
    <t>Chránička FXP 32</t>
  </si>
  <si>
    <t>Pol21</t>
  </si>
  <si>
    <t>CYKY-J 3x1,5</t>
  </si>
  <si>
    <t>Pol22</t>
  </si>
  <si>
    <t>Kábel medený uložený voľne CYKY 450/750V 3x1,5</t>
  </si>
  <si>
    <t>Pol23</t>
  </si>
  <si>
    <t>Dozbrojenie nového rozvádzača RK</t>
  </si>
  <si>
    <t>Pol24</t>
  </si>
  <si>
    <t>Premiestnenie zásuviek a vypínača na 2.np</t>
  </si>
  <si>
    <t>Pol25</t>
  </si>
  <si>
    <t>Realizácia zemnenia/pospojovanie kuchyne</t>
  </si>
  <si>
    <t>Pol26</t>
  </si>
  <si>
    <t>CY a ZŽ</t>
  </si>
  <si>
    <t>{c6dc06b0-1614-43c5-b3da-e221b304ae9e}</t>
  </si>
  <si>
    <t>CYKY-J 5x2,5</t>
  </si>
  <si>
    <t>286660002700</t>
  </si>
  <si>
    <t>PVC žľab 60x40</t>
  </si>
  <si>
    <t>2CDE284001R1016</t>
  </si>
  <si>
    <t>Vypínač 16A na povrch</t>
  </si>
  <si>
    <t>341110002000</t>
  </si>
  <si>
    <t>Kábel guma 5x2,5</t>
  </si>
  <si>
    <t>345710009200</t>
  </si>
  <si>
    <t>345710037400</t>
  </si>
  <si>
    <t>CL 25</t>
  </si>
  <si>
    <t>341110011400</t>
  </si>
  <si>
    <t>Vodič CYA 4 ,6</t>
  </si>
  <si>
    <t>A9F93316</t>
  </si>
  <si>
    <t>Istič 16A/3P B</t>
  </si>
  <si>
    <t>Pol9</t>
  </si>
  <si>
    <t>úprava rozvádzača</t>
  </si>
  <si>
    <t>Pol10</t>
  </si>
  <si>
    <t>podružný materiál</t>
  </si>
  <si>
    <t>Pol11</t>
  </si>
  <si>
    <t>práca</t>
  </si>
  <si>
    <t>Objekt0</t>
  </si>
  <si>
    <t>{6dbda625-7cb1-4498-86d6-80d2f17447ec}</t>
  </si>
  <si>
    <t>D1 - cirkulačka</t>
  </si>
  <si>
    <t>D2 - Zdravotechnika Kuchyňa</t>
  </si>
  <si>
    <t xml:space="preserve">D3 - </t>
  </si>
  <si>
    <t>cirkulačka</t>
  </si>
  <si>
    <t>286220011800</t>
  </si>
  <si>
    <t>OV LISOV.T-KUS 26 x 26 x 26</t>
  </si>
  <si>
    <t>319510004200</t>
  </si>
  <si>
    <t>OV LISOV.SPOJKA 26 x 1" vnútor.</t>
  </si>
  <si>
    <t>198730041200</t>
  </si>
  <si>
    <t>OV LISOV.SPOJKA 26 x 1" vonk.</t>
  </si>
  <si>
    <t>197730000800.S</t>
  </si>
  <si>
    <t>OV LISOV.KOLENO 26 x 26</t>
  </si>
  <si>
    <t>198730041200.1</t>
  </si>
  <si>
    <t>OV LISOV.SPOJKA 26 x 26</t>
  </si>
  <si>
    <t>1077308</t>
  </si>
  <si>
    <t>OV VENTIL GUĽOVÝ DN 25 1" OPTIBAL 1076008</t>
  </si>
  <si>
    <t>003L0346</t>
  </si>
  <si>
    <t>RAD. ŠRÓB. 1" PRIAME</t>
  </si>
  <si>
    <t>286220014200</t>
  </si>
  <si>
    <t>OV LISOV.T-KUS 26 x 1/2" x 26</t>
  </si>
  <si>
    <t>1501066</t>
  </si>
  <si>
    <t>OV LISOV.TRUBKA COPIPE HSC 26 x 3</t>
  </si>
  <si>
    <t>283310006300</t>
  </si>
  <si>
    <t>IZOLÁCIA TUBOLIT 28 X 20 60M</t>
  </si>
  <si>
    <t>Pol1</t>
  </si>
  <si>
    <t>D2</t>
  </si>
  <si>
    <t>Zdravotechnika Kuchyňa</t>
  </si>
  <si>
    <t>Pol2</t>
  </si>
  <si>
    <t>DEMONTÁŽ KAN.POTRUBIA</t>
  </si>
  <si>
    <t>Pol3</t>
  </si>
  <si>
    <t>MONTÁŽ KANALIZAČNÉHO POTRUBIA HT</t>
  </si>
  <si>
    <t>Pol4</t>
  </si>
  <si>
    <t>RÚRY A TVAROVKY POTRUBIA</t>
  </si>
  <si>
    <t>Pol5</t>
  </si>
  <si>
    <t>ODSKÚŠANIE</t>
  </si>
  <si>
    <t>Pol6</t>
  </si>
  <si>
    <t>DEMONTÁŽ RADIÁTOROV</t>
  </si>
  <si>
    <t>Pol7</t>
  </si>
  <si>
    <t>MONTÁŽ RADIÁTOROV</t>
  </si>
  <si>
    <t>Pol8</t>
  </si>
  <si>
    <t>DEMONTÁŽ ZARIADENÍ KUCHYNE</t>
  </si>
  <si>
    <t>DOPRAVA</t>
  </si>
  <si>
    <t>ZAČISŤOVACIE PRÁCE PO SEKANÍ</t>
  </si>
  <si>
    <t>286130004000.S</t>
  </si>
  <si>
    <t>RÚRA PLASTOHLINÍK 16 X 2.0 TURATEC TYČ 73016005</t>
  </si>
  <si>
    <t>286130004300.S</t>
  </si>
  <si>
    <t>RÚRA PLASTOHLINÍK 26 X 3.0 95C</t>
  </si>
  <si>
    <t>324863</t>
  </si>
  <si>
    <t>IVAR PRESS NÁSTENKA 1/2"X16</t>
  </si>
  <si>
    <t>HL42R.MS</t>
  </si>
  <si>
    <t>MEIBES STAVEBNÁ ZÁTKA 1/2" DLHÁ ČERVENÁ</t>
  </si>
  <si>
    <t>283310002800</t>
  </si>
  <si>
    <t>IZOLÁCIA TUBOLIT 20 X 13</t>
  </si>
  <si>
    <t>283310002700</t>
  </si>
  <si>
    <t>IZOLÁCIA TUBOLIT 18 X 13</t>
  </si>
  <si>
    <t>SPOJOVACÍ MATERIÁL</t>
  </si>
  <si>
    <t>Pol12</t>
  </si>
  <si>
    <t>KOTVIACI MATERIÁL</t>
  </si>
  <si>
    <t>Pol13</t>
  </si>
  <si>
    <t>ZAČISŤOVACIE PRÁCE PRE KANÁL</t>
  </si>
  <si>
    <t>Pol14</t>
  </si>
  <si>
    <t>HT TVAROVKY+RÚRY</t>
  </si>
  <si>
    <t>Pol15</t>
  </si>
  <si>
    <t>TMELY A ČISTIDLA</t>
  </si>
  <si>
    <t>Pol16</t>
  </si>
  <si>
    <t>MONT.PRÁCE ÚPRAVA POTRUBIA SV TUV</t>
  </si>
  <si>
    <t>Pol17</t>
  </si>
  <si>
    <t>MONT.PRÁCE KANALIZÁCIA</t>
  </si>
  <si>
    <t>D3</t>
  </si>
  <si>
    <t>Objekt1</t>
  </si>
  <si>
    <t>{bb64c38d-bf13-4b72-b027-8773081ca033}</t>
  </si>
  <si>
    <t xml:space="preserve">    D1 - </t>
  </si>
  <si>
    <t>273362021.S</t>
  </si>
  <si>
    <t>Búracie práce naviac kuchyňa extra</t>
  </si>
  <si>
    <t>Zdravotechnika extra</t>
  </si>
  <si>
    <t>Elektroinštalácia extra</t>
  </si>
  <si>
    <t>SO 02.1 - Modernizácia Kuchyne extra</t>
  </si>
  <si>
    <t>Modernizácia Kuchyne extra</t>
  </si>
  <si>
    <t>SO.02.2 - Elektroinštalácia extra</t>
  </si>
  <si>
    <t>Objekt0 - Zdravotechnika extra</t>
  </si>
  <si>
    <t>Objekt1 - Búracie práce naviac kuchyňa extra</t>
  </si>
  <si>
    <t>SO-01.1-NS - NOVÝ STAV extra</t>
  </si>
  <si>
    <t>Elektroinštalácia kuchyňa, pivnica extra</t>
  </si>
  <si>
    <t>SO-01.5 - Elektroinštalácia extra</t>
  </si>
  <si>
    <t xml:space="preserve"> - Podlahy z dlaždíc</t>
  </si>
  <si>
    <t>Plastové okno výsuvne, rozmer 1200x850 mm (vxš)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</si>
</sst>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464646"/>
      <name val="Arial CE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theme="0"/>
      <name val="Arial CE"/>
      <family val="2"/>
      <charset val="238"/>
    </font>
    <font>
      <sz val="12"/>
      <color theme="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1" fillId="0" borderId="0" xfId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Alignment="1">
      <alignment horizontal="left"/>
    </xf>
    <xf numFmtId="0" fontId="36" fillId="5" borderId="0" xfId="0" applyFont="1" applyFill="1" applyAlignment="1">
      <alignment horizontal="left"/>
    </xf>
    <xf numFmtId="0" fontId="35" fillId="5" borderId="0" xfId="0" applyFont="1" applyFill="1" applyAlignment="1"/>
    <xf numFmtId="167" fontId="36" fillId="5" borderId="0" xfId="0" applyNumberFormat="1" applyFont="1" applyFill="1" applyAlignment="1"/>
    <xf numFmtId="0" fontId="0" fillId="0" borderId="0" xfId="0" applyFont="1" applyAlignment="1">
      <alignment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167" fontId="17" fillId="0" borderId="0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41885/Desktop/NP%20-%20naviac%20pr&#225;ce%20-%20PR&#205;STAVBA%20A%20STAVEBN&#201;%20&#218;PRAVY%20M&#352;%20LEDNICK&#201;%20ROV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Objekt0 - zdravotechnika"/>
      <sheetName val="Objekt1 - Búracie práce n..."/>
      <sheetName val="SO 02.1 - Modernizácia Ku..."/>
      <sheetName val="SO-01.1-NS - NOVÝ STAV (2)"/>
      <sheetName val="SO.02.2 - Elektroinštalácia"/>
      <sheetName val="elektroinšt. - kuchyňa, p..."/>
      <sheetName val="SO-01.1-NS (1) - NOVÝ STAV"/>
    </sheetNames>
    <sheetDataSet>
      <sheetData sheetId="0">
        <row r="8">
          <cell r="AN8" t="str">
            <v>11. 12. 2020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tabSelected="1" zoomScaleNormal="10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0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204" t="s">
        <v>11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206" t="s">
        <v>13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37">
        <v>44210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20</v>
      </c>
      <c r="AN13" s="21" t="s">
        <v>23</v>
      </c>
      <c r="AR13" s="17"/>
      <c r="BS13" s="14" t="s">
        <v>6</v>
      </c>
    </row>
    <row r="14" spans="1:74" ht="12.75">
      <c r="B14" s="17"/>
      <c r="E14" s="21" t="s">
        <v>24</v>
      </c>
      <c r="AK14" s="23" t="s">
        <v>21</v>
      </c>
      <c r="AN14" s="21" t="s">
        <v>25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28</v>
      </c>
    </row>
    <row r="19" spans="1:71" s="1" customFormat="1" ht="12" customHeight="1">
      <c r="B19" s="17"/>
      <c r="D19" s="23" t="s">
        <v>29</v>
      </c>
      <c r="AK19" s="23" t="s">
        <v>20</v>
      </c>
      <c r="AN19" s="21" t="s">
        <v>1</v>
      </c>
      <c r="AR19" s="17"/>
      <c r="BS19" s="14" t="s">
        <v>28</v>
      </c>
    </row>
    <row r="20" spans="1:71" s="1" customFormat="1" ht="18.399999999999999" customHeight="1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2">
        <f>ROUND(AG94,2)</f>
        <v>219282.03</v>
      </c>
      <c r="AL26" s="213"/>
      <c r="AM26" s="213"/>
      <c r="AN26" s="213"/>
      <c r="AO26" s="21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14" t="s">
        <v>32</v>
      </c>
      <c r="M28" s="214"/>
      <c r="N28" s="214"/>
      <c r="O28" s="214"/>
      <c r="P28" s="214"/>
      <c r="Q28" s="26"/>
      <c r="R28" s="26"/>
      <c r="S28" s="26"/>
      <c r="T28" s="26"/>
      <c r="U28" s="26"/>
      <c r="V28" s="26"/>
      <c r="W28" s="214" t="s">
        <v>33</v>
      </c>
      <c r="X28" s="214"/>
      <c r="Y28" s="214"/>
      <c r="Z28" s="214"/>
      <c r="AA28" s="214"/>
      <c r="AB28" s="214"/>
      <c r="AC28" s="214"/>
      <c r="AD28" s="214"/>
      <c r="AE28" s="214"/>
      <c r="AF28" s="26"/>
      <c r="AG28" s="26"/>
      <c r="AH28" s="26"/>
      <c r="AI28" s="26"/>
      <c r="AJ28" s="26"/>
      <c r="AK28" s="214" t="s">
        <v>34</v>
      </c>
      <c r="AL28" s="214"/>
      <c r="AM28" s="214"/>
      <c r="AN28" s="214"/>
      <c r="AO28" s="214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23" t="s">
        <v>36</v>
      </c>
      <c r="L29" s="209">
        <v>0.2</v>
      </c>
      <c r="M29" s="208"/>
      <c r="N29" s="208"/>
      <c r="O29" s="208"/>
      <c r="P29" s="208"/>
      <c r="W29" s="207">
        <f>ROUND(C2,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ROUND(W29*0.2, 2)</f>
        <v>0</v>
      </c>
      <c r="AL29" s="208"/>
      <c r="AM29" s="208"/>
      <c r="AN29" s="208"/>
      <c r="AO29" s="208"/>
      <c r="AR29" s="31"/>
    </row>
    <row r="30" spans="1:71" s="3" customFormat="1" ht="14.45" customHeight="1">
      <c r="B30" s="31"/>
      <c r="F30" s="23" t="s">
        <v>37</v>
      </c>
      <c r="L30" s="209">
        <v>0.2</v>
      </c>
      <c r="M30" s="208"/>
      <c r="N30" s="208"/>
      <c r="O30" s="208"/>
      <c r="P30" s="208"/>
      <c r="W30" s="207">
        <f>ROUND(AK26, 2)</f>
        <v>219282.03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ROUND(W30*0.2, 2)</f>
        <v>43856.41</v>
      </c>
      <c r="AL30" s="208"/>
      <c r="AM30" s="208"/>
      <c r="AN30" s="208"/>
      <c r="AO30" s="208"/>
      <c r="AR30" s="31"/>
    </row>
    <row r="31" spans="1:71" s="3" customFormat="1" ht="14.45" hidden="1" customHeight="1">
      <c r="B31" s="31"/>
      <c r="F31" s="23" t="s">
        <v>38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1"/>
    </row>
    <row r="32" spans="1:71" s="3" customFormat="1" ht="14.45" hidden="1" customHeight="1">
      <c r="B32" s="31"/>
      <c r="F32" s="23" t="s">
        <v>39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1"/>
    </row>
    <row r="33" spans="1:57" s="3" customFormat="1" ht="14.45" hidden="1" customHeight="1">
      <c r="B33" s="31"/>
      <c r="F33" s="23" t="s">
        <v>40</v>
      </c>
      <c r="L33" s="209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215" t="s">
        <v>43</v>
      </c>
      <c r="Y35" s="216"/>
      <c r="Z35" s="216"/>
      <c r="AA35" s="216"/>
      <c r="AB35" s="216"/>
      <c r="AC35" s="34"/>
      <c r="AD35" s="34"/>
      <c r="AE35" s="34"/>
      <c r="AF35" s="34"/>
      <c r="AG35" s="34"/>
      <c r="AH35" s="34"/>
      <c r="AI35" s="34"/>
      <c r="AJ35" s="34"/>
      <c r="AK35" s="217">
        <f>SUM(AK26:AK33)</f>
        <v>263138.44</v>
      </c>
      <c r="AL35" s="216"/>
      <c r="AM35" s="216"/>
      <c r="AN35" s="216"/>
      <c r="AO35" s="21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 t="str">
        <f>K5</f>
        <v>LR</v>
      </c>
      <c r="AR84" s="45"/>
    </row>
    <row r="85" spans="1:91" s="5" customFormat="1" ht="36.950000000000003" customHeight="1">
      <c r="B85" s="46"/>
      <c r="C85" s="47" t="s">
        <v>12</v>
      </c>
      <c r="L85" s="221" t="str">
        <f>K6</f>
        <v>PRÍSTAVBA A STAVEBNÉ ÚPRAVY MŠ LEDNICKÉ ROVNE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23">
        <f>IF(AN8= "","",AN8)</f>
        <v>44210</v>
      </c>
      <c r="AN87" s="22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227" t="str">
        <f>IF(E17="","",E17)</f>
        <v xml:space="preserve"> </v>
      </c>
      <c r="AN89" s="228"/>
      <c r="AO89" s="228"/>
      <c r="AP89" s="228"/>
      <c r="AQ89" s="26"/>
      <c r="AR89" s="27"/>
      <c r="AS89" s="229" t="s">
        <v>51</v>
      </c>
      <c r="AT89" s="23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>Last solution s.r.o.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227" t="str">
        <f>IF(E20="","",E20)</f>
        <v xml:space="preserve"> </v>
      </c>
      <c r="AN90" s="228"/>
      <c r="AO90" s="228"/>
      <c r="AP90" s="228"/>
      <c r="AQ90" s="26"/>
      <c r="AR90" s="27"/>
      <c r="AS90" s="231"/>
      <c r="AT90" s="23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31"/>
      <c r="AT91" s="23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219" t="s">
        <v>52</v>
      </c>
      <c r="D92" s="220"/>
      <c r="E92" s="220"/>
      <c r="F92" s="220"/>
      <c r="G92" s="220"/>
      <c r="H92" s="54"/>
      <c r="I92" s="224" t="s">
        <v>53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5" t="s">
        <v>54</v>
      </c>
      <c r="AH92" s="220"/>
      <c r="AI92" s="220"/>
      <c r="AJ92" s="220"/>
      <c r="AK92" s="220"/>
      <c r="AL92" s="220"/>
      <c r="AM92" s="220"/>
      <c r="AN92" s="224" t="s">
        <v>55</v>
      </c>
      <c r="AO92" s="220"/>
      <c r="AP92" s="226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3">
        <f>ROUND(SUM(AG95:AG109),2)</f>
        <v>219282.03</v>
      </c>
      <c r="AH94" s="233"/>
      <c r="AI94" s="233"/>
      <c r="AJ94" s="233"/>
      <c r="AK94" s="233"/>
      <c r="AL94" s="233"/>
      <c r="AM94" s="233"/>
      <c r="AN94" s="203">
        <f>SUM(AN95:AP109)</f>
        <v>263138.43</v>
      </c>
      <c r="AO94" s="203"/>
      <c r="AP94" s="203"/>
      <c r="AQ94" s="66" t="s">
        <v>1</v>
      </c>
      <c r="AR94" s="62"/>
      <c r="AS94" s="67">
        <f>ROUND(SUM(AS95:AS109),2)</f>
        <v>0</v>
      </c>
      <c r="AT94" s="68">
        <f t="shared" ref="AT94:AT109" si="0">ROUND(SUM(AV94:AW94),2)</f>
        <v>60016.31</v>
      </c>
      <c r="AU94" s="69">
        <f>ROUND(SUM(AU95:AU109),5)</f>
        <v>0</v>
      </c>
      <c r="AV94" s="68">
        <f>ROUND(AZ94*L29,2)</f>
        <v>23555.360000000001</v>
      </c>
      <c r="AW94" s="68">
        <f>ROUND(BA94*L30,2)</f>
        <v>36460.949999999997</v>
      </c>
      <c r="AX94" s="68">
        <f>ROUND(BB94*L29,2)</f>
        <v>0</v>
      </c>
      <c r="AY94" s="68">
        <f>ROUND(BC94*L30,2)</f>
        <v>0</v>
      </c>
      <c r="AZ94" s="68">
        <f>ROUND(SUM(AZ95:AZ109),2)</f>
        <v>117776.78</v>
      </c>
      <c r="BA94" s="68">
        <f>ROUND(SUM(BA95:BA109),2)</f>
        <v>182304.73</v>
      </c>
      <c r="BB94" s="68">
        <f>ROUND(SUM(BB95:BB109),2)</f>
        <v>0</v>
      </c>
      <c r="BC94" s="68">
        <f>ROUND(SUM(BC95:BC109),2)</f>
        <v>0</v>
      </c>
      <c r="BD94" s="70">
        <f>ROUND(SUM(BD95:BD109),2)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27" customHeight="1">
      <c r="A95" s="73" t="s">
        <v>75</v>
      </c>
      <c r="B95" s="74"/>
      <c r="C95" s="75"/>
      <c r="D95" s="200" t="s">
        <v>76</v>
      </c>
      <c r="E95" s="200"/>
      <c r="F95" s="200"/>
      <c r="G95" s="200"/>
      <c r="H95" s="200"/>
      <c r="I95" s="76"/>
      <c r="J95" s="200" t="s">
        <v>77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1">
        <f>'SO 02.1 - Modernizácia Ku...'!J30</f>
        <v>26764.71</v>
      </c>
      <c r="AH95" s="202"/>
      <c r="AI95" s="202"/>
      <c r="AJ95" s="202"/>
      <c r="AK95" s="202"/>
      <c r="AL95" s="202"/>
      <c r="AM95" s="202"/>
      <c r="AN95" s="201">
        <f>'SO 02.1 - Modernizácia Ku...'!J39</f>
        <v>32117.649999999998</v>
      </c>
      <c r="AO95" s="202"/>
      <c r="AP95" s="202"/>
      <c r="AQ95" s="77" t="s">
        <v>78</v>
      </c>
      <c r="AR95" s="74"/>
      <c r="AS95" s="78">
        <v>0</v>
      </c>
      <c r="AT95" s="79">
        <f t="shared" si="0"/>
        <v>5352.94</v>
      </c>
      <c r="AU95" s="80">
        <f>'SO 02.1 - Modernizácia Ku...'!P132</f>
        <v>0</v>
      </c>
      <c r="AV95" s="79">
        <f>'SO 02.1 - Modernizácia Ku...'!J33</f>
        <v>0</v>
      </c>
      <c r="AW95" s="79">
        <f>'SO 02.1 - Modernizácia Ku...'!J34</f>
        <v>5352.94</v>
      </c>
      <c r="AX95" s="79">
        <f>'SO 02.1 - Modernizácia Ku...'!J35</f>
        <v>0</v>
      </c>
      <c r="AY95" s="79">
        <f>'SO 02.1 - Modernizácia Ku...'!J36</f>
        <v>0</v>
      </c>
      <c r="AZ95" s="79">
        <f>'SO 02.1 - Modernizácia Ku...'!F33</f>
        <v>0</v>
      </c>
      <c r="BA95" s="79">
        <f>'SO 02.1 - Modernizácia Ku...'!F34</f>
        <v>26764.71</v>
      </c>
      <c r="BB95" s="79">
        <f>'SO 02.1 - Modernizácia Ku...'!F35</f>
        <v>0</v>
      </c>
      <c r="BC95" s="79">
        <f>'SO 02.1 - Modernizácia Ku...'!F36</f>
        <v>0</v>
      </c>
      <c r="BD95" s="81">
        <f>'SO 02.1 - Modernizácia Ku...'!F37</f>
        <v>0</v>
      </c>
      <c r="BT95" s="82" t="s">
        <v>79</v>
      </c>
      <c r="BV95" s="82" t="s">
        <v>73</v>
      </c>
      <c r="BW95" s="82" t="s">
        <v>80</v>
      </c>
      <c r="BX95" s="82" t="s">
        <v>4</v>
      </c>
      <c r="CL95" s="82" t="s">
        <v>1</v>
      </c>
      <c r="CM95" s="82" t="s">
        <v>71</v>
      </c>
    </row>
    <row r="96" spans="1:91" s="7" customFormat="1" ht="27" customHeight="1">
      <c r="A96" s="175" t="s">
        <v>75</v>
      </c>
      <c r="B96" s="74"/>
      <c r="C96" s="75"/>
      <c r="D96" s="200" t="s">
        <v>76</v>
      </c>
      <c r="E96" s="200"/>
      <c r="F96" s="200"/>
      <c r="G96" s="200"/>
      <c r="H96" s="200"/>
      <c r="I96" s="165"/>
      <c r="J96" s="200" t="s">
        <v>1616</v>
      </c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1">
        <f>'SO 02.1 - Modernizácia Ku extra'!J32</f>
        <v>3118.79</v>
      </c>
      <c r="AH96" s="202"/>
      <c r="AI96" s="202"/>
      <c r="AJ96" s="202"/>
      <c r="AK96" s="202"/>
      <c r="AL96" s="202"/>
      <c r="AM96" s="202"/>
      <c r="AN96" s="201">
        <f>'SO 02.1 - Modernizácia Ku extra'!J41</f>
        <v>3742.55</v>
      </c>
      <c r="AO96" s="202"/>
      <c r="AP96" s="202"/>
      <c r="AQ96" s="77" t="s">
        <v>78</v>
      </c>
      <c r="AR96" s="74"/>
      <c r="AS96" s="78">
        <v>0</v>
      </c>
      <c r="AT96" s="79">
        <f t="shared" ref="AT96" si="1">ROUND(SUM(AV96:AW96),2)</f>
        <v>5352.94</v>
      </c>
      <c r="AU96" s="80">
        <f>'SO 02.1 - Modernizácia Ku...'!P133</f>
        <v>0</v>
      </c>
      <c r="AV96" s="79">
        <f>'SO 02.1 - Modernizácia Ku...'!J34</f>
        <v>5352.94</v>
      </c>
      <c r="AW96" s="79">
        <f>'SO 02.1 - Modernizácia Ku...'!J35</f>
        <v>0</v>
      </c>
      <c r="AX96" s="79">
        <f>'SO 02.1 - Modernizácia Ku...'!J36</f>
        <v>0</v>
      </c>
      <c r="AY96" s="79">
        <f>'SO 02.1 - Modernizácia Ku...'!J37</f>
        <v>0</v>
      </c>
      <c r="AZ96" s="79">
        <f>'SO 02.1 - Modernizácia Ku...'!F34</f>
        <v>26764.71</v>
      </c>
      <c r="BA96" s="79">
        <f>'SO 02.1 - Modernizácia Ku...'!F35</f>
        <v>0</v>
      </c>
      <c r="BB96" s="79">
        <f>'SO 02.1 - Modernizácia Ku...'!F36</f>
        <v>0</v>
      </c>
      <c r="BC96" s="79">
        <f>'SO 02.1 - Modernizácia Ku...'!F37</f>
        <v>0</v>
      </c>
      <c r="BD96" s="81">
        <f>'SO 02.1 - Modernizácia Ku...'!F38</f>
        <v>0</v>
      </c>
      <c r="BT96" s="82" t="s">
        <v>79</v>
      </c>
      <c r="BV96" s="82" t="s">
        <v>73</v>
      </c>
      <c r="BW96" s="82" t="s">
        <v>80</v>
      </c>
      <c r="BX96" s="82" t="s">
        <v>4</v>
      </c>
      <c r="CL96" s="82" t="s">
        <v>1</v>
      </c>
      <c r="CM96" s="82" t="s">
        <v>71</v>
      </c>
    </row>
    <row r="97" spans="1:91" s="7" customFormat="1" ht="27" customHeight="1">
      <c r="A97" s="73" t="s">
        <v>75</v>
      </c>
      <c r="B97" s="74"/>
      <c r="C97" s="75"/>
      <c r="D97" s="200" t="s">
        <v>81</v>
      </c>
      <c r="E97" s="200"/>
      <c r="F97" s="200"/>
      <c r="G97" s="200"/>
      <c r="H97" s="200"/>
      <c r="I97" s="76"/>
      <c r="J97" s="200" t="s">
        <v>82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1">
        <f>'SO 03.2 - Dopravné ihrisko'!J30</f>
        <v>30122.9</v>
      </c>
      <c r="AH97" s="202"/>
      <c r="AI97" s="202"/>
      <c r="AJ97" s="202"/>
      <c r="AK97" s="202"/>
      <c r="AL97" s="202"/>
      <c r="AM97" s="202"/>
      <c r="AN97" s="201">
        <f>'SO 03.2 - Dopravné ihrisko'!J39</f>
        <v>36147.480000000003</v>
      </c>
      <c r="AO97" s="202"/>
      <c r="AP97" s="202"/>
      <c r="AQ97" s="77" t="s">
        <v>78</v>
      </c>
      <c r="AR97" s="74"/>
      <c r="AS97" s="78">
        <v>0</v>
      </c>
      <c r="AT97" s="79">
        <f t="shared" si="0"/>
        <v>6024.58</v>
      </c>
      <c r="AU97" s="80">
        <f>'SO 03.2 - Dopravné ihrisko'!P125</f>
        <v>0</v>
      </c>
      <c r="AV97" s="79">
        <f>'SO 03.2 - Dopravné ihrisko'!J33</f>
        <v>0</v>
      </c>
      <c r="AW97" s="79">
        <f>'SO 03.2 - Dopravné ihrisko'!J34</f>
        <v>6024.58</v>
      </c>
      <c r="AX97" s="79">
        <f>'SO 03.2 - Dopravné ihrisko'!J35</f>
        <v>0</v>
      </c>
      <c r="AY97" s="79">
        <f>'SO 03.2 - Dopravné ihrisko'!J36</f>
        <v>0</v>
      </c>
      <c r="AZ97" s="79">
        <f>'SO 03.2 - Dopravné ihrisko'!F33</f>
        <v>0</v>
      </c>
      <c r="BA97" s="79">
        <f>'SO 03.2 - Dopravné ihrisko'!F34</f>
        <v>30122.9</v>
      </c>
      <c r="BB97" s="79">
        <f>'SO 03.2 - Dopravné ihrisko'!F35</f>
        <v>0</v>
      </c>
      <c r="BC97" s="79">
        <f>'SO 03.2 - Dopravné ihrisko'!F36</f>
        <v>0</v>
      </c>
      <c r="BD97" s="81">
        <f>'SO 03.2 - Dopravné ihrisko'!F37</f>
        <v>0</v>
      </c>
      <c r="BT97" s="82" t="s">
        <v>79</v>
      </c>
      <c r="BV97" s="82" t="s">
        <v>73</v>
      </c>
      <c r="BW97" s="82" t="s">
        <v>83</v>
      </c>
      <c r="BX97" s="82" t="s">
        <v>4</v>
      </c>
      <c r="CL97" s="82" t="s">
        <v>1</v>
      </c>
      <c r="CM97" s="82" t="s">
        <v>71</v>
      </c>
    </row>
    <row r="98" spans="1:91" s="7" customFormat="1" ht="16.5" customHeight="1">
      <c r="A98" s="73" t="s">
        <v>75</v>
      </c>
      <c r="B98" s="74"/>
      <c r="C98" s="75"/>
      <c r="D98" s="200" t="s">
        <v>84</v>
      </c>
      <c r="E98" s="200"/>
      <c r="F98" s="200"/>
      <c r="G98" s="200"/>
      <c r="H98" s="200"/>
      <c r="I98" s="76"/>
      <c r="J98" s="200" t="s">
        <v>85</v>
      </c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1">
        <f>'SO.02.2 - Elektroinštalácia'!J30</f>
        <v>1985</v>
      </c>
      <c r="AH98" s="202"/>
      <c r="AI98" s="202"/>
      <c r="AJ98" s="202"/>
      <c r="AK98" s="202"/>
      <c r="AL98" s="202"/>
      <c r="AM98" s="202"/>
      <c r="AN98" s="201">
        <f>'SO.02.2 - Elektroinštalácia'!J39</f>
        <v>2382</v>
      </c>
      <c r="AO98" s="202"/>
      <c r="AP98" s="202"/>
      <c r="AQ98" s="77" t="s">
        <v>78</v>
      </c>
      <c r="AR98" s="74"/>
      <c r="AS98" s="78">
        <v>0</v>
      </c>
      <c r="AT98" s="79">
        <f t="shared" si="0"/>
        <v>397</v>
      </c>
      <c r="AU98" s="80">
        <f>'SO.02.2 - Elektroinštalácia'!P123</f>
        <v>0</v>
      </c>
      <c r="AV98" s="79">
        <f>'SO.02.2 - Elektroinštalácia'!J33</f>
        <v>0</v>
      </c>
      <c r="AW98" s="79">
        <f>'SO.02.2 - Elektroinštalácia'!J34</f>
        <v>397</v>
      </c>
      <c r="AX98" s="79">
        <f>'SO.02.2 - Elektroinštalácia'!J35</f>
        <v>0</v>
      </c>
      <c r="AY98" s="79">
        <f>'SO.02.2 - Elektroinštalácia'!J36</f>
        <v>0</v>
      </c>
      <c r="AZ98" s="79">
        <f>'SO.02.2 - Elektroinštalácia'!F33</f>
        <v>0</v>
      </c>
      <c r="BA98" s="79">
        <f>'SO.02.2 - Elektroinštalácia'!F34</f>
        <v>1985</v>
      </c>
      <c r="BB98" s="79">
        <f>'SO.02.2 - Elektroinštalácia'!F35</f>
        <v>0</v>
      </c>
      <c r="BC98" s="79">
        <f>'SO.02.2 - Elektroinštalácia'!F36</f>
        <v>0</v>
      </c>
      <c r="BD98" s="81">
        <f>'SO.02.2 - Elektroinštalácia'!F37</f>
        <v>0</v>
      </c>
      <c r="BT98" s="82" t="s">
        <v>79</v>
      </c>
      <c r="BV98" s="82" t="s">
        <v>73</v>
      </c>
      <c r="BW98" s="82" t="s">
        <v>86</v>
      </c>
      <c r="BX98" s="82" t="s">
        <v>4</v>
      </c>
      <c r="CL98" s="82" t="s">
        <v>1</v>
      </c>
      <c r="CM98" s="82" t="s">
        <v>71</v>
      </c>
    </row>
    <row r="99" spans="1:91" s="7" customFormat="1" ht="16.5" customHeight="1">
      <c r="A99" s="175" t="s">
        <v>75</v>
      </c>
      <c r="B99" s="74"/>
      <c r="C99" s="75"/>
      <c r="D99" s="200" t="s">
        <v>84</v>
      </c>
      <c r="E99" s="200"/>
      <c r="F99" s="200"/>
      <c r="G99" s="200"/>
      <c r="H99" s="200"/>
      <c r="I99" s="165"/>
      <c r="J99" s="200" t="s">
        <v>1621</v>
      </c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1">
        <f>'SO.02.2 - Elektorištaláci.. ext'!J32</f>
        <v>2208.64</v>
      </c>
      <c r="AH99" s="202"/>
      <c r="AI99" s="202"/>
      <c r="AJ99" s="202"/>
      <c r="AK99" s="202"/>
      <c r="AL99" s="202"/>
      <c r="AM99" s="202"/>
      <c r="AN99" s="201">
        <f>'SO.02.2 - Elektorištaláci.. ext'!J41</f>
        <v>2650.37</v>
      </c>
      <c r="AO99" s="202"/>
      <c r="AP99" s="202"/>
      <c r="AQ99" s="77" t="s">
        <v>78</v>
      </c>
      <c r="AR99" s="74"/>
      <c r="AS99" s="78">
        <v>0</v>
      </c>
      <c r="AT99" s="79">
        <f t="shared" si="0"/>
        <v>0</v>
      </c>
      <c r="AU99" s="80">
        <f>'SO-01.5 - Elektorištaláci...'!P116</f>
        <v>0</v>
      </c>
      <c r="AV99" s="79" t="str">
        <f>'SO-01.5 - Elektorištaláci...'!J23</f>
        <v/>
      </c>
      <c r="AW99" s="79" t="str">
        <f>'SO-01.5 - Elektorištaláci...'!J24</f>
        <v/>
      </c>
      <c r="AX99" s="79">
        <f>'SO-01.5 - Elektorištaláci...'!J25</f>
        <v>0</v>
      </c>
      <c r="AY99" s="79">
        <f>'SO-01.5 - Elektorištaláci...'!J26</f>
        <v>0</v>
      </c>
      <c r="AZ99" s="79">
        <f>'SO-01.5 - Elektorištaláci...'!F23</f>
        <v>0</v>
      </c>
      <c r="BA99" s="79">
        <f>'SO-01.5 - Elektorištaláci...'!F24</f>
        <v>0</v>
      </c>
      <c r="BB99" s="79">
        <f>'SO-01.5 - Elektorištaláci...'!F25</f>
        <v>0</v>
      </c>
      <c r="BC99" s="79">
        <f>'SO-01.5 - Elektorištaláci...'!F26</f>
        <v>0</v>
      </c>
      <c r="BD99" s="81">
        <f>'SO-01.5 - Elektorištaláci...'!F27</f>
        <v>0</v>
      </c>
      <c r="BT99" s="82" t="s">
        <v>79</v>
      </c>
      <c r="BV99" s="82" t="s">
        <v>73</v>
      </c>
      <c r="BW99" s="82" t="s">
        <v>101</v>
      </c>
      <c r="BX99" s="82" t="s">
        <v>4</v>
      </c>
      <c r="CL99" s="82" t="s">
        <v>1</v>
      </c>
      <c r="CM99" s="82" t="s">
        <v>71</v>
      </c>
    </row>
    <row r="100" spans="1:91" s="7" customFormat="1" ht="16.5" customHeight="1">
      <c r="A100" s="175" t="s">
        <v>75</v>
      </c>
      <c r="B100" s="74"/>
      <c r="C100" s="75"/>
      <c r="D100" s="200" t="s">
        <v>1537</v>
      </c>
      <c r="E100" s="200"/>
      <c r="F100" s="200"/>
      <c r="G100" s="200"/>
      <c r="H100" s="200"/>
      <c r="I100" s="165"/>
      <c r="J100" s="200" t="s">
        <v>1613</v>
      </c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1">
        <f>'Objekt0 - zdravotechnika extra'!J32</f>
        <v>11317.3</v>
      </c>
      <c r="AH100" s="202"/>
      <c r="AI100" s="202"/>
      <c r="AJ100" s="202"/>
      <c r="AK100" s="202"/>
      <c r="AL100" s="202"/>
      <c r="AM100" s="202"/>
      <c r="AN100" s="201">
        <f>'Objekt0 - zdravotechnika extra'!J41</f>
        <v>13580.759999999998</v>
      </c>
      <c r="AO100" s="202"/>
      <c r="AP100" s="202"/>
      <c r="AQ100" s="77" t="s">
        <v>78</v>
      </c>
      <c r="AR100" s="74"/>
      <c r="AS100" s="78">
        <v>0</v>
      </c>
      <c r="AT100" s="79">
        <f t="shared" ref="AT100" si="2">ROUND(SUM(AV100:AW100),2)</f>
        <v>0</v>
      </c>
      <c r="AU100" s="80">
        <f>'SO.02.2 - Elektroinštalácia'!P125</f>
        <v>0</v>
      </c>
      <c r="AV100" s="79">
        <f>'SO.02.2 - Elektroinštalácia'!J35</f>
        <v>0</v>
      </c>
      <c r="AW100" s="79">
        <f>'SO.02.2 - Elektroinštalácia'!J36</f>
        <v>0</v>
      </c>
      <c r="AX100" s="79">
        <f>'SO.02.2 - Elektroinštalácia'!J37</f>
        <v>0</v>
      </c>
      <c r="AY100" s="79">
        <f>'SO.02.2 - Elektroinštalácia'!J38</f>
        <v>0</v>
      </c>
      <c r="AZ100" s="79">
        <f>'SO.02.2 - Elektroinštalácia'!F35</f>
        <v>0</v>
      </c>
      <c r="BA100" s="79">
        <f>'SO.02.2 - Elektroinštalácia'!F36</f>
        <v>0</v>
      </c>
      <c r="BB100" s="79">
        <f>'SO.02.2 - Elektroinštalácia'!F37</f>
        <v>0</v>
      </c>
      <c r="BC100" s="79">
        <f>'SO.02.2 - Elektroinštalácia'!F38</f>
        <v>0</v>
      </c>
      <c r="BD100" s="81">
        <f>'SO.02.2 - Elektroinštalácia'!F39</f>
        <v>0</v>
      </c>
      <c r="BT100" s="82" t="s">
        <v>79</v>
      </c>
      <c r="BV100" s="82" t="s">
        <v>73</v>
      </c>
      <c r="BW100" s="82" t="s">
        <v>86</v>
      </c>
      <c r="BX100" s="82" t="s">
        <v>4</v>
      </c>
      <c r="CL100" s="82" t="s">
        <v>1</v>
      </c>
      <c r="CM100" s="82" t="s">
        <v>71</v>
      </c>
    </row>
    <row r="101" spans="1:91" s="7" customFormat="1" ht="16.5" customHeight="1">
      <c r="A101" s="175" t="s">
        <v>75</v>
      </c>
      <c r="B101" s="74"/>
      <c r="C101" s="75"/>
      <c r="D101" s="200" t="s">
        <v>1608</v>
      </c>
      <c r="E101" s="200"/>
      <c r="F101" s="200"/>
      <c r="G101" s="200"/>
      <c r="H101" s="200"/>
      <c r="I101" s="165"/>
      <c r="J101" s="200" t="s">
        <v>1612</v>
      </c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1">
        <f>'Objekt1 - Búracie pr.kuch.. ext'!J32</f>
        <v>2022.66</v>
      </c>
      <c r="AH101" s="202"/>
      <c r="AI101" s="202"/>
      <c r="AJ101" s="202"/>
      <c r="AK101" s="202"/>
      <c r="AL101" s="202"/>
      <c r="AM101" s="202"/>
      <c r="AN101" s="201">
        <f>'Objekt1 - Búracie pr.kuch.. ext'!J41</f>
        <v>2427.19</v>
      </c>
      <c r="AO101" s="202"/>
      <c r="AP101" s="202"/>
      <c r="AQ101" s="77" t="s">
        <v>78</v>
      </c>
      <c r="AR101" s="74"/>
      <c r="AS101" s="78">
        <v>0</v>
      </c>
      <c r="AT101" s="79">
        <f t="shared" ref="AT101" si="3">ROUND(SUM(AV101:AW101),2)</f>
        <v>0</v>
      </c>
      <c r="AU101" s="80">
        <f>'SO.02.2 - Elektroinštalácia'!P126</f>
        <v>0</v>
      </c>
      <c r="AV101" s="79">
        <f>'SO.02.2 - Elektroinštalácia'!J36</f>
        <v>0</v>
      </c>
      <c r="AW101" s="79">
        <f>'SO.02.2 - Elektroinštalácia'!J37</f>
        <v>0</v>
      </c>
      <c r="AX101" s="79">
        <f>'SO.02.2 - Elektroinštalácia'!J38</f>
        <v>0</v>
      </c>
      <c r="AY101" s="79">
        <f>'SO.02.2 - Elektroinštalácia'!J39</f>
        <v>2382</v>
      </c>
      <c r="AZ101" s="79">
        <f>'SO.02.2 - Elektroinštalácia'!F36</f>
        <v>0</v>
      </c>
      <c r="BA101" s="79">
        <f>'SO.02.2 - Elektroinštalácia'!F37</f>
        <v>0</v>
      </c>
      <c r="BB101" s="79">
        <f>'SO.02.2 - Elektroinštalácia'!F38</f>
        <v>0</v>
      </c>
      <c r="BC101" s="79">
        <f>'SO.02.2 - Elektroinštalácia'!F39</f>
        <v>0</v>
      </c>
      <c r="BD101" s="81">
        <f>'SO.02.2 - Elektroinštalácia'!F40</f>
        <v>0</v>
      </c>
      <c r="BT101" s="82" t="s">
        <v>79</v>
      </c>
      <c r="BV101" s="82" t="s">
        <v>73</v>
      </c>
      <c r="BW101" s="82" t="s">
        <v>86</v>
      </c>
      <c r="BX101" s="82" t="s">
        <v>4</v>
      </c>
      <c r="CL101" s="82" t="s">
        <v>1</v>
      </c>
      <c r="CM101" s="82" t="s">
        <v>71</v>
      </c>
    </row>
    <row r="102" spans="1:91" s="7" customFormat="1" ht="27" customHeight="1">
      <c r="A102" s="73" t="s">
        <v>75</v>
      </c>
      <c r="B102" s="74"/>
      <c r="C102" s="75"/>
      <c r="D102" s="200" t="s">
        <v>87</v>
      </c>
      <c r="E102" s="200"/>
      <c r="F102" s="200"/>
      <c r="G102" s="200"/>
      <c r="H102" s="200"/>
      <c r="I102" s="76"/>
      <c r="J102" s="200" t="s">
        <v>88</v>
      </c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1">
        <f>'SO-01.1-B - BÚRANIE'!J30</f>
        <v>9976.3799999999992</v>
      </c>
      <c r="AH102" s="202"/>
      <c r="AI102" s="202"/>
      <c r="AJ102" s="202"/>
      <c r="AK102" s="202"/>
      <c r="AL102" s="202"/>
      <c r="AM102" s="202"/>
      <c r="AN102" s="201">
        <f>'SO-01.1-B - BÚRANIE'!J39</f>
        <v>11971.66</v>
      </c>
      <c r="AO102" s="202"/>
      <c r="AP102" s="202"/>
      <c r="AQ102" s="77" t="s">
        <v>78</v>
      </c>
      <c r="AR102" s="199"/>
      <c r="AS102" s="78"/>
      <c r="AT102" s="79"/>
      <c r="AU102" s="80"/>
      <c r="AV102" s="79"/>
      <c r="AW102" s="79"/>
      <c r="AX102" s="79"/>
      <c r="AY102" s="79"/>
      <c r="AZ102" s="79"/>
      <c r="BA102" s="79"/>
      <c r="BB102" s="79"/>
      <c r="BC102" s="79"/>
      <c r="BD102" s="81"/>
      <c r="BT102" s="82" t="s">
        <v>79</v>
      </c>
      <c r="BV102" s="82" t="s">
        <v>73</v>
      </c>
      <c r="BW102" s="82" t="s">
        <v>89</v>
      </c>
      <c r="BX102" s="82" t="s">
        <v>4</v>
      </c>
      <c r="CL102" s="82" t="s">
        <v>1</v>
      </c>
      <c r="CM102" s="82" t="s">
        <v>71</v>
      </c>
    </row>
    <row r="103" spans="1:91" s="7" customFormat="1" ht="27" customHeight="1">
      <c r="A103" s="73" t="s">
        <v>75</v>
      </c>
      <c r="B103" s="74"/>
      <c r="C103" s="75"/>
      <c r="D103" s="200" t="s">
        <v>90</v>
      </c>
      <c r="E103" s="200"/>
      <c r="F103" s="200"/>
      <c r="G103" s="200"/>
      <c r="H103" s="200"/>
      <c r="I103" s="76"/>
      <c r="J103" s="200" t="s">
        <v>91</v>
      </c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1">
        <f>'SO-01.1-NS - NOVÝ STAV'!J30</f>
        <v>91012.07</v>
      </c>
      <c r="AH103" s="202"/>
      <c r="AI103" s="202"/>
      <c r="AJ103" s="202"/>
      <c r="AK103" s="202"/>
      <c r="AL103" s="202"/>
      <c r="AM103" s="202"/>
      <c r="AN103" s="201">
        <f>'SO-01.1-NS - NOVÝ STAV'!J39</f>
        <v>109214.48000000001</v>
      </c>
      <c r="AO103" s="202"/>
      <c r="AP103" s="202"/>
      <c r="AQ103" s="77" t="s">
        <v>78</v>
      </c>
      <c r="AR103" s="74"/>
      <c r="AS103" s="78">
        <v>0</v>
      </c>
      <c r="AT103" s="79">
        <f t="shared" si="0"/>
        <v>18202.41</v>
      </c>
      <c r="AU103" s="80">
        <f>'SO-01.1-NS - NOVÝ STAV'!P142</f>
        <v>0</v>
      </c>
      <c r="AV103" s="79">
        <f>'SO-01.1-NS - NOVÝ STAV'!J33</f>
        <v>0</v>
      </c>
      <c r="AW103" s="79">
        <f>'SO-01.1-NS - NOVÝ STAV'!J34</f>
        <v>18202.41</v>
      </c>
      <c r="AX103" s="79">
        <f>'SO-01.1-NS - NOVÝ STAV'!J35</f>
        <v>0</v>
      </c>
      <c r="AY103" s="79">
        <f>'SO-01.1-NS - NOVÝ STAV'!J36</f>
        <v>0</v>
      </c>
      <c r="AZ103" s="79">
        <f>'SO-01.1-NS - NOVÝ STAV'!F33</f>
        <v>0</v>
      </c>
      <c r="BA103" s="79">
        <f>'SO-01.1-NS - NOVÝ STAV'!F34</f>
        <v>91012.07</v>
      </c>
      <c r="BB103" s="79">
        <f>'SO-01.1-NS - NOVÝ STAV'!F35</f>
        <v>0</v>
      </c>
      <c r="BC103" s="79">
        <f>'SO-01.1-NS - NOVÝ STAV'!F36</f>
        <v>0</v>
      </c>
      <c r="BD103" s="81">
        <f>'SO-01.1-NS - NOVÝ STAV'!F37</f>
        <v>0</v>
      </c>
      <c r="BT103" s="82" t="s">
        <v>79</v>
      </c>
      <c r="BV103" s="82" t="s">
        <v>73</v>
      </c>
      <c r="BW103" s="82" t="s">
        <v>92</v>
      </c>
      <c r="BX103" s="82" t="s">
        <v>4</v>
      </c>
      <c r="CL103" s="82" t="s">
        <v>1</v>
      </c>
      <c r="CM103" s="82" t="s">
        <v>71</v>
      </c>
    </row>
    <row r="104" spans="1:91" s="7" customFormat="1" ht="27" customHeight="1">
      <c r="A104" s="175" t="s">
        <v>75</v>
      </c>
      <c r="B104" s="74"/>
      <c r="C104" s="75"/>
      <c r="D104" s="200" t="s">
        <v>90</v>
      </c>
      <c r="E104" s="200"/>
      <c r="F104" s="200"/>
      <c r="G104" s="200"/>
      <c r="H104" s="200"/>
      <c r="I104" s="165"/>
      <c r="J104" s="200" t="s">
        <v>1459</v>
      </c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1">
        <f>'SO-01.1-NS - NOVÝ STAV extra'!J32</f>
        <v>6126.56</v>
      </c>
      <c r="AH104" s="202"/>
      <c r="AI104" s="202"/>
      <c r="AJ104" s="202"/>
      <c r="AK104" s="202"/>
      <c r="AL104" s="202"/>
      <c r="AM104" s="202"/>
      <c r="AN104" s="201">
        <f>'SO-01.1-NS - NOVÝ STAV extra'!J41</f>
        <v>7351.8700000000008</v>
      </c>
      <c r="AO104" s="202"/>
      <c r="AP104" s="202"/>
      <c r="AQ104" s="77" t="s">
        <v>78</v>
      </c>
      <c r="AR104" s="74"/>
      <c r="AS104" s="78">
        <v>0</v>
      </c>
      <c r="AT104" s="79">
        <f t="shared" ref="AT104" si="4">ROUND(SUM(AV104:AW104),2)</f>
        <v>18202.41</v>
      </c>
      <c r="AU104" s="80">
        <f>'SO-01.1-NS - NOVÝ STAV'!P143</f>
        <v>0</v>
      </c>
      <c r="AV104" s="79">
        <f>'SO-01.1-NS - NOVÝ STAV'!J34</f>
        <v>18202.41</v>
      </c>
      <c r="AW104" s="79">
        <f>'SO-01.1-NS - NOVÝ STAV'!J35</f>
        <v>0</v>
      </c>
      <c r="AX104" s="79">
        <f>'SO-01.1-NS - NOVÝ STAV'!J36</f>
        <v>0</v>
      </c>
      <c r="AY104" s="79">
        <f>'SO-01.1-NS - NOVÝ STAV'!J37</f>
        <v>0</v>
      </c>
      <c r="AZ104" s="79">
        <f>'SO-01.1-NS - NOVÝ STAV'!F34</f>
        <v>91012.07</v>
      </c>
      <c r="BA104" s="79">
        <f>'SO-01.1-NS - NOVÝ STAV'!F35</f>
        <v>0</v>
      </c>
      <c r="BB104" s="79">
        <f>'SO-01.1-NS - NOVÝ STAV'!F36</f>
        <v>0</v>
      </c>
      <c r="BC104" s="79">
        <f>'SO-01.1-NS - NOVÝ STAV'!F37</f>
        <v>0</v>
      </c>
      <c r="BD104" s="81">
        <f>'SO-01.1-NS - NOVÝ STAV'!F38</f>
        <v>0</v>
      </c>
      <c r="BT104" s="82" t="s">
        <v>79</v>
      </c>
      <c r="BV104" s="82" t="s">
        <v>73</v>
      </c>
      <c r="BW104" s="82" t="s">
        <v>92</v>
      </c>
      <c r="BX104" s="82" t="s">
        <v>4</v>
      </c>
      <c r="CL104" s="82" t="s">
        <v>1</v>
      </c>
      <c r="CM104" s="82" t="s">
        <v>71</v>
      </c>
    </row>
    <row r="105" spans="1:91" s="7" customFormat="1" ht="16.5" customHeight="1">
      <c r="A105" s="73" t="s">
        <v>75</v>
      </c>
      <c r="B105" s="74"/>
      <c r="C105" s="75"/>
      <c r="D105" s="200" t="s">
        <v>93</v>
      </c>
      <c r="E105" s="200"/>
      <c r="F105" s="200"/>
      <c r="G105" s="200"/>
      <c r="H105" s="200"/>
      <c r="I105" s="76"/>
      <c r="J105" s="200" t="s">
        <v>94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1">
        <f>'SO-01.3 - Zdravotechnika'!J30</f>
        <v>12779.65</v>
      </c>
      <c r="AH105" s="202"/>
      <c r="AI105" s="202"/>
      <c r="AJ105" s="202"/>
      <c r="AK105" s="202"/>
      <c r="AL105" s="202"/>
      <c r="AM105" s="202"/>
      <c r="AN105" s="201">
        <f>'SO-01.3 - Zdravotechnika'!J39</f>
        <v>15335.58</v>
      </c>
      <c r="AO105" s="202"/>
      <c r="AP105" s="202"/>
      <c r="AQ105" s="77" t="s">
        <v>78</v>
      </c>
      <c r="AR105" s="74"/>
      <c r="AS105" s="78">
        <v>0</v>
      </c>
      <c r="AT105" s="79">
        <f t="shared" si="0"/>
        <v>2555.9299999999998</v>
      </c>
      <c r="AU105" s="80">
        <f>'SO-01.3 - Zdravotechnika'!P133</f>
        <v>0</v>
      </c>
      <c r="AV105" s="79">
        <f>'SO-01.3 - Zdravotechnika'!J33</f>
        <v>0</v>
      </c>
      <c r="AW105" s="79">
        <f>'SO-01.3 - Zdravotechnika'!J34</f>
        <v>2555.9299999999998</v>
      </c>
      <c r="AX105" s="79">
        <f>'SO-01.3 - Zdravotechnika'!J35</f>
        <v>0</v>
      </c>
      <c r="AY105" s="79">
        <f>'SO-01.3 - Zdravotechnika'!J36</f>
        <v>0</v>
      </c>
      <c r="AZ105" s="79">
        <f>'SO-01.3 - Zdravotechnika'!F33</f>
        <v>0</v>
      </c>
      <c r="BA105" s="79">
        <f>'SO-01.3 - Zdravotechnika'!F34</f>
        <v>12779.65</v>
      </c>
      <c r="BB105" s="79">
        <f>'SO-01.3 - Zdravotechnika'!F35</f>
        <v>0</v>
      </c>
      <c r="BC105" s="79">
        <f>'SO-01.3 - Zdravotechnika'!F36</f>
        <v>0</v>
      </c>
      <c r="BD105" s="81">
        <f>'SO-01.3 - Zdravotechnika'!F37</f>
        <v>0</v>
      </c>
      <c r="BT105" s="82" t="s">
        <v>79</v>
      </c>
      <c r="BV105" s="82" t="s">
        <v>73</v>
      </c>
      <c r="BW105" s="82" t="s">
        <v>95</v>
      </c>
      <c r="BX105" s="82" t="s">
        <v>4</v>
      </c>
      <c r="CL105" s="82" t="s">
        <v>1</v>
      </c>
      <c r="CM105" s="82" t="s">
        <v>71</v>
      </c>
    </row>
    <row r="106" spans="1:91" s="7" customFormat="1" ht="16.5" customHeight="1">
      <c r="A106" s="73" t="s">
        <v>75</v>
      </c>
      <c r="B106" s="74"/>
      <c r="C106" s="75"/>
      <c r="D106" s="200" t="s">
        <v>96</v>
      </c>
      <c r="E106" s="200"/>
      <c r="F106" s="200"/>
      <c r="G106" s="200"/>
      <c r="H106" s="200"/>
      <c r="I106" s="76"/>
      <c r="J106" s="200" t="s">
        <v>97</v>
      </c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1">
        <f>'SO-01.4 - Vykurovanie'!J30</f>
        <v>7642</v>
      </c>
      <c r="AH106" s="202"/>
      <c r="AI106" s="202"/>
      <c r="AJ106" s="202"/>
      <c r="AK106" s="202"/>
      <c r="AL106" s="202"/>
      <c r="AM106" s="202"/>
      <c r="AN106" s="201">
        <f>'SO-01.4 - Vykurovanie'!J39</f>
        <v>9170.4</v>
      </c>
      <c r="AO106" s="202"/>
      <c r="AP106" s="202"/>
      <c r="AQ106" s="77" t="s">
        <v>78</v>
      </c>
      <c r="AR106" s="74"/>
      <c r="AS106" s="78">
        <v>0</v>
      </c>
      <c r="AT106" s="79">
        <f t="shared" si="0"/>
        <v>1528.4</v>
      </c>
      <c r="AU106" s="80">
        <f>'SO-01.4 - Vykurovanie'!P126</f>
        <v>0</v>
      </c>
      <c r="AV106" s="79">
        <f>'SO-01.4 - Vykurovanie'!J33</f>
        <v>0</v>
      </c>
      <c r="AW106" s="79">
        <f>'SO-01.4 - Vykurovanie'!J34</f>
        <v>1528.4</v>
      </c>
      <c r="AX106" s="79">
        <f>'SO-01.4 - Vykurovanie'!J35</f>
        <v>0</v>
      </c>
      <c r="AY106" s="79">
        <f>'SO-01.4 - Vykurovanie'!J36</f>
        <v>0</v>
      </c>
      <c r="AZ106" s="79">
        <f>'SO-01.4 - Vykurovanie'!F33</f>
        <v>0</v>
      </c>
      <c r="BA106" s="79">
        <f>'SO-01.4 - Vykurovanie'!F34</f>
        <v>7642</v>
      </c>
      <c r="BB106" s="79">
        <f>'SO-01.4 - Vykurovanie'!F35</f>
        <v>0</v>
      </c>
      <c r="BC106" s="79">
        <f>'SO-01.4 - Vykurovanie'!F36</f>
        <v>0</v>
      </c>
      <c r="BD106" s="81">
        <f>'SO-01.4 - Vykurovanie'!F37</f>
        <v>0</v>
      </c>
      <c r="BT106" s="82" t="s">
        <v>79</v>
      </c>
      <c r="BV106" s="82" t="s">
        <v>73</v>
      </c>
      <c r="BW106" s="82" t="s">
        <v>98</v>
      </c>
      <c r="BX106" s="82" t="s">
        <v>4</v>
      </c>
      <c r="CL106" s="82" t="s">
        <v>1</v>
      </c>
      <c r="CM106" s="82" t="s">
        <v>71</v>
      </c>
    </row>
    <row r="107" spans="1:91" s="7" customFormat="1" ht="16.5" customHeight="1">
      <c r="A107" s="73" t="s">
        <v>75</v>
      </c>
      <c r="B107" s="74"/>
      <c r="C107" s="75"/>
      <c r="D107" s="200" t="s">
        <v>99</v>
      </c>
      <c r="E107" s="200"/>
      <c r="F107" s="200"/>
      <c r="G107" s="200"/>
      <c r="H107" s="200"/>
      <c r="I107" s="76"/>
      <c r="J107" s="200" t="s">
        <v>100</v>
      </c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1">
        <f>'SO-01.5 - Elektorištaláci...'!J30</f>
        <v>11865</v>
      </c>
      <c r="AH107" s="202"/>
      <c r="AI107" s="202"/>
      <c r="AJ107" s="202"/>
      <c r="AK107" s="202"/>
      <c r="AL107" s="202"/>
      <c r="AM107" s="202"/>
      <c r="AN107" s="201">
        <f>'SO-01.5 - Elektorištaláci...'!J39</f>
        <v>14238</v>
      </c>
      <c r="AO107" s="202"/>
      <c r="AP107" s="202"/>
      <c r="AQ107" s="77" t="s">
        <v>78</v>
      </c>
      <c r="AR107" s="74"/>
      <c r="AS107" s="78">
        <v>0</v>
      </c>
      <c r="AT107" s="79">
        <f t="shared" si="0"/>
        <v>2373</v>
      </c>
      <c r="AU107" s="80">
        <f>'SO-01.5 - Elektorištaláci...'!P126</f>
        <v>0</v>
      </c>
      <c r="AV107" s="79">
        <f>'SO-01.5 - Elektorištaláci...'!J33</f>
        <v>0</v>
      </c>
      <c r="AW107" s="79">
        <f>'SO-01.5 - Elektorištaláci...'!J34</f>
        <v>2373</v>
      </c>
      <c r="AX107" s="79">
        <f>'SO-01.5 - Elektorištaláci...'!J35</f>
        <v>0</v>
      </c>
      <c r="AY107" s="79">
        <f>'SO-01.5 - Elektorištaláci...'!J36</f>
        <v>0</v>
      </c>
      <c r="AZ107" s="79">
        <f>'SO-01.5 - Elektorištaláci...'!F33</f>
        <v>0</v>
      </c>
      <c r="BA107" s="79">
        <f>'SO-01.5 - Elektorištaláci...'!F34</f>
        <v>11865</v>
      </c>
      <c r="BB107" s="79">
        <f>'SO-01.5 - Elektorištaláci...'!F35</f>
        <v>0</v>
      </c>
      <c r="BC107" s="79">
        <f>'SO-01.5 - Elektorištaláci...'!F36</f>
        <v>0</v>
      </c>
      <c r="BD107" s="81">
        <f>'SO-01.5 - Elektorištaláci...'!F37</f>
        <v>0</v>
      </c>
      <c r="BT107" s="82" t="s">
        <v>79</v>
      </c>
      <c r="BV107" s="82" t="s">
        <v>73</v>
      </c>
      <c r="BW107" s="82" t="s">
        <v>101</v>
      </c>
      <c r="BX107" s="82" t="s">
        <v>4</v>
      </c>
      <c r="CL107" s="82" t="s">
        <v>1</v>
      </c>
      <c r="CM107" s="82" t="s">
        <v>71</v>
      </c>
    </row>
    <row r="108" spans="1:91" s="7" customFormat="1" ht="16.5" customHeight="1">
      <c r="A108" s="175" t="s">
        <v>75</v>
      </c>
      <c r="B108" s="74"/>
      <c r="C108" s="75"/>
      <c r="D108" s="200" t="s">
        <v>99</v>
      </c>
      <c r="E108" s="200"/>
      <c r="F108" s="200"/>
      <c r="G108" s="200"/>
      <c r="H108" s="200"/>
      <c r="I108" s="165"/>
      <c r="J108" s="200" t="s">
        <v>1614</v>
      </c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1">
        <f>'SO-01.5 - Elektroinštalácia ext'!J32</f>
        <v>2206.9699999999998</v>
      </c>
      <c r="AH108" s="202"/>
      <c r="AI108" s="202"/>
      <c r="AJ108" s="202"/>
      <c r="AK108" s="202"/>
      <c r="AL108" s="202"/>
      <c r="AM108" s="202"/>
      <c r="AN108" s="201">
        <f>'SO-01.5 - Elektroinštalácia ext'!J41</f>
        <v>2648.3599999999997</v>
      </c>
      <c r="AO108" s="202"/>
      <c r="AP108" s="202"/>
      <c r="AQ108" s="77" t="s">
        <v>78</v>
      </c>
      <c r="AR108" s="74"/>
      <c r="AS108" s="78">
        <v>0</v>
      </c>
      <c r="AT108" s="79">
        <f t="shared" si="0"/>
        <v>0</v>
      </c>
      <c r="AU108" s="80">
        <f>'SO.02.2 - Elektroinštalácia'!P134</f>
        <v>0</v>
      </c>
      <c r="AV108" s="79">
        <f>'SO.02.2 - Elektroinštalácia'!J44</f>
        <v>0</v>
      </c>
      <c r="AW108" s="79">
        <f>'SO.02.2 - Elektroinštalácia'!J45</f>
        <v>0</v>
      </c>
      <c r="AX108" s="79">
        <f>'SO.02.2 - Elektroinštalácia'!J46</f>
        <v>0</v>
      </c>
      <c r="AY108" s="79">
        <f>'SO.02.2 - Elektroinštalácia'!J47</f>
        <v>0</v>
      </c>
      <c r="AZ108" s="79">
        <f>'SO.02.2 - Elektroinštalácia'!F44</f>
        <v>0</v>
      </c>
      <c r="BA108" s="79">
        <f>'SO.02.2 - Elektroinštalácia'!F45</f>
        <v>0</v>
      </c>
      <c r="BB108" s="79">
        <f>'SO.02.2 - Elektroinštalácia'!F46</f>
        <v>0</v>
      </c>
      <c r="BC108" s="79">
        <f>'SO.02.2 - Elektroinštalácia'!F47</f>
        <v>0</v>
      </c>
      <c r="BD108" s="81">
        <f>'SO.02.2 - Elektroinštalácia'!F48</f>
        <v>0</v>
      </c>
      <c r="BT108" s="82" t="s">
        <v>79</v>
      </c>
      <c r="BV108" s="82" t="s">
        <v>73</v>
      </c>
      <c r="BW108" s="82" t="s">
        <v>86</v>
      </c>
      <c r="BX108" s="82" t="s">
        <v>4</v>
      </c>
      <c r="CL108" s="82" t="s">
        <v>1</v>
      </c>
      <c r="CM108" s="82" t="s">
        <v>71</v>
      </c>
    </row>
    <row r="109" spans="1:91" s="7" customFormat="1" ht="16.5" customHeight="1">
      <c r="A109" s="73" t="s">
        <v>75</v>
      </c>
      <c r="B109" s="74"/>
      <c r="C109" s="75"/>
      <c r="D109" s="200" t="s">
        <v>102</v>
      </c>
      <c r="E109" s="200"/>
      <c r="F109" s="200"/>
      <c r="G109" s="200"/>
      <c r="H109" s="200"/>
      <c r="I109" s="76"/>
      <c r="J109" s="200" t="s">
        <v>103</v>
      </c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1">
        <f>'SO-01.6 - Protipožiarna b...'!J30</f>
        <v>133.4</v>
      </c>
      <c r="AH109" s="202"/>
      <c r="AI109" s="202"/>
      <c r="AJ109" s="202"/>
      <c r="AK109" s="202"/>
      <c r="AL109" s="202"/>
      <c r="AM109" s="202"/>
      <c r="AN109" s="201">
        <f>'SO-01.6 - Protipožiarna b...'!J39</f>
        <v>160.08000000000001</v>
      </c>
      <c r="AO109" s="202"/>
      <c r="AP109" s="202"/>
      <c r="AQ109" s="77" t="s">
        <v>78</v>
      </c>
      <c r="AR109" s="74"/>
      <c r="AS109" s="83">
        <v>0</v>
      </c>
      <c r="AT109" s="84">
        <f t="shared" si="0"/>
        <v>26.68</v>
      </c>
      <c r="AU109" s="85">
        <f>'SO-01.6 - Protipožiarna b...'!P119</f>
        <v>0</v>
      </c>
      <c r="AV109" s="84">
        <f>'SO-01.6 - Protipožiarna b...'!J33</f>
        <v>0</v>
      </c>
      <c r="AW109" s="84">
        <f>'SO-01.6 - Protipožiarna b...'!J34</f>
        <v>26.68</v>
      </c>
      <c r="AX109" s="84">
        <f>'SO-01.6 - Protipožiarna b...'!J35</f>
        <v>0</v>
      </c>
      <c r="AY109" s="84">
        <f>'SO-01.6 - Protipožiarna b...'!J36</f>
        <v>0</v>
      </c>
      <c r="AZ109" s="84">
        <f>'SO-01.6 - Protipožiarna b...'!F33</f>
        <v>0</v>
      </c>
      <c r="BA109" s="84">
        <f>'SO-01.6 - Protipožiarna b...'!F34</f>
        <v>133.4</v>
      </c>
      <c r="BB109" s="84">
        <f>'SO-01.6 - Protipožiarna b...'!F35</f>
        <v>0</v>
      </c>
      <c r="BC109" s="84">
        <f>'SO-01.6 - Protipožiarna b...'!F36</f>
        <v>0</v>
      </c>
      <c r="BD109" s="86">
        <f>'SO-01.6 - Protipožiarna b...'!F37</f>
        <v>0</v>
      </c>
      <c r="BT109" s="82" t="s">
        <v>79</v>
      </c>
      <c r="BV109" s="82" t="s">
        <v>73</v>
      </c>
      <c r="BW109" s="82" t="s">
        <v>104</v>
      </c>
      <c r="BX109" s="82" t="s">
        <v>4</v>
      </c>
      <c r="CL109" s="82" t="s">
        <v>1</v>
      </c>
      <c r="CM109" s="82" t="s">
        <v>71</v>
      </c>
    </row>
    <row r="110" spans="1:91" s="2" customFormat="1" ht="30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7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91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27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</sheetData>
  <mergeCells count="96">
    <mergeCell ref="D109:H109"/>
    <mergeCell ref="D104:H104"/>
    <mergeCell ref="D108:H108"/>
    <mergeCell ref="AS89:AT91"/>
    <mergeCell ref="AM90:AP90"/>
    <mergeCell ref="AG95:AM95"/>
    <mergeCell ref="AG97:AM97"/>
    <mergeCell ref="AN97:AP97"/>
    <mergeCell ref="AG109:AM109"/>
    <mergeCell ref="AG94:AM94"/>
    <mergeCell ref="J109:AF109"/>
    <mergeCell ref="J102:AF102"/>
    <mergeCell ref="J104:AF104"/>
    <mergeCell ref="AG104:AM104"/>
    <mergeCell ref="J108:AF108"/>
    <mergeCell ref="AG108:AM108"/>
    <mergeCell ref="AG98:AM98"/>
    <mergeCell ref="AG102:AM102"/>
    <mergeCell ref="AG103:AM103"/>
    <mergeCell ref="AG105:AM105"/>
    <mergeCell ref="AG106:AM106"/>
    <mergeCell ref="J103:AF103"/>
    <mergeCell ref="J105:AF105"/>
    <mergeCell ref="J106:AF106"/>
    <mergeCell ref="L85:AO85"/>
    <mergeCell ref="AM87:AN87"/>
    <mergeCell ref="I92:AF92"/>
    <mergeCell ref="AG92:AM92"/>
    <mergeCell ref="J95:AF95"/>
    <mergeCell ref="AN92:AP92"/>
    <mergeCell ref="AN95:AP95"/>
    <mergeCell ref="AM89:AP89"/>
    <mergeCell ref="AN98:AP98"/>
    <mergeCell ref="AN102:AP102"/>
    <mergeCell ref="J96:AF96"/>
    <mergeCell ref="AG96:AM96"/>
    <mergeCell ref="AN96:AP96"/>
    <mergeCell ref="C92:G92"/>
    <mergeCell ref="D95:H95"/>
    <mergeCell ref="D97:H97"/>
    <mergeCell ref="D98:H98"/>
    <mergeCell ref="D102:H102"/>
    <mergeCell ref="D96:H96"/>
    <mergeCell ref="W30:AE30"/>
    <mergeCell ref="W31:AE31"/>
    <mergeCell ref="W33:AE33"/>
    <mergeCell ref="X35:AB35"/>
    <mergeCell ref="AK35:AO35"/>
    <mergeCell ref="AR2:BE2"/>
    <mergeCell ref="E23:AN23"/>
    <mergeCell ref="AK26:AO26"/>
    <mergeCell ref="L28:P28"/>
    <mergeCell ref="W28:AE28"/>
    <mergeCell ref="AK28:AO28"/>
    <mergeCell ref="AN109:AP109"/>
    <mergeCell ref="AN94:AP94"/>
    <mergeCell ref="K5:AO5"/>
    <mergeCell ref="K6:AO6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W29:AE29"/>
    <mergeCell ref="W32:AE32"/>
    <mergeCell ref="J97:AF97"/>
    <mergeCell ref="J98:AF98"/>
    <mergeCell ref="AN104:AP104"/>
    <mergeCell ref="D99:H99"/>
    <mergeCell ref="J99:AF99"/>
    <mergeCell ref="AG99:AM99"/>
    <mergeCell ref="AN99:AP99"/>
    <mergeCell ref="AN103:AP103"/>
    <mergeCell ref="D103:H103"/>
    <mergeCell ref="D100:H100"/>
    <mergeCell ref="J100:AF100"/>
    <mergeCell ref="AG100:AM100"/>
    <mergeCell ref="AN100:AP100"/>
    <mergeCell ref="D101:H101"/>
    <mergeCell ref="J101:AF101"/>
    <mergeCell ref="AG101:AM101"/>
    <mergeCell ref="AN101:AP101"/>
    <mergeCell ref="AN108:AP108"/>
    <mergeCell ref="AN105:AP105"/>
    <mergeCell ref="AN106:AP106"/>
    <mergeCell ref="AN107:AP107"/>
    <mergeCell ref="D105:H105"/>
    <mergeCell ref="D106:H106"/>
    <mergeCell ref="D107:H107"/>
    <mergeCell ref="AG107:AM107"/>
    <mergeCell ref="J107:AF107"/>
  </mergeCells>
  <hyperlinks>
    <hyperlink ref="A95" location="'SO 02.1 - Modernizácia Ku...'!C2" display="/"/>
    <hyperlink ref="A97" location="'SO 03.2 - Dopravné ihrisko'!C2" display="/"/>
    <hyperlink ref="A98" location="'SO.02.2 - Elektroinštalácia'!C2" display="/"/>
    <hyperlink ref="A102" location="'SO-01.1-B - BÚRANIE'!C2" display="/"/>
    <hyperlink ref="A103" location="'SO-01.1-NS - NOVÝ STAV'!C2" display="/"/>
    <hyperlink ref="A105" location="'SO-01.3 - Zdravotechnika'!C2" display="/"/>
    <hyperlink ref="A106" location="'SO-01.4 - Vykurovanie'!C2" display="/"/>
    <hyperlink ref="A107" location="'SO-01.5 - Elektorištaláci...'!C2" display="/"/>
    <hyperlink ref="A109" location="'SO-01.6 - Protipožiarna b...'!C2" display="/"/>
    <hyperlink ref="A96" location="'SO 02.1 - Modernizácia Ku extra'!C2" display="/"/>
    <hyperlink ref="A104" location="'SO-01.1-NS - NOVÝ STAV extra'!C2" display="/"/>
    <hyperlink ref="A100" location="'Objekt0 - zdravotechnika extra'!C2" display="/"/>
    <hyperlink ref="A101" location="'Objekt1 - Búracie pr.kuch.. ext'!C2" display="/"/>
    <hyperlink ref="A99" location="'SO-01.5 - Elektorištaláci.. ext'!C2" display="/"/>
    <hyperlink ref="A108" location="'SO.02.2 - Elektroinštalácia ex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23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562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ROUND(J142, 2)</f>
        <v>91012.07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ROUND((SUM(BE142:BE322)),  2)</f>
        <v>0</v>
      </c>
      <c r="G33" s="26"/>
      <c r="H33" s="26"/>
      <c r="I33" s="95">
        <v>0.2</v>
      </c>
      <c r="J33" s="94">
        <f>ROUND(((SUM(BE142:BE322))*I33),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ROUND((SUM(BF142:BF322)),  2)</f>
        <v>91012.07</v>
      </c>
      <c r="G34" s="26"/>
      <c r="H34" s="26"/>
      <c r="I34" s="95">
        <v>0.2</v>
      </c>
      <c r="J34" s="94">
        <f>ROUND(((SUM(BF142:BF322))*I34),  2)</f>
        <v>18202.41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ROUND((SUM(BG142:BG322)),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ROUND((SUM(BH142:BH322)),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ROUND((SUM(BI142:BI322)),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109214.48000000001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SO-01.1-NS - NOVÝ STAV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J142</f>
        <v>91012.064999999973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2:12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J143</f>
        <v>44359.106999999996</v>
      </c>
      <c r="L97" s="107"/>
    </row>
    <row r="98" spans="2:12" s="10" customFormat="1" ht="19.899999999999999" customHeight="1">
      <c r="B98" s="111"/>
      <c r="D98" s="112" t="s">
        <v>349</v>
      </c>
      <c r="E98" s="113"/>
      <c r="F98" s="113"/>
      <c r="G98" s="113"/>
      <c r="H98" s="113"/>
      <c r="I98" s="113"/>
      <c r="J98" s="114">
        <f>J144</f>
        <v>1614.5329999999999</v>
      </c>
      <c r="L98" s="111"/>
    </row>
    <row r="99" spans="2:12" s="10" customFormat="1" ht="19.899999999999999" customHeight="1">
      <c r="B99" s="111"/>
      <c r="D99" s="112" t="s">
        <v>350</v>
      </c>
      <c r="E99" s="113"/>
      <c r="F99" s="113"/>
      <c r="G99" s="113"/>
      <c r="H99" s="113"/>
      <c r="I99" s="113"/>
      <c r="J99" s="114">
        <f>J155</f>
        <v>5642.2419999999993</v>
      </c>
      <c r="L99" s="111"/>
    </row>
    <row r="100" spans="2:12" s="10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J166</f>
        <v>5957.1540000000005</v>
      </c>
      <c r="L100" s="111"/>
    </row>
    <row r="101" spans="2:12" s="10" customFormat="1" ht="19.899999999999999" customHeight="1">
      <c r="B101" s="111"/>
      <c r="D101" s="112" t="s">
        <v>563</v>
      </c>
      <c r="E101" s="113"/>
      <c r="F101" s="113"/>
      <c r="G101" s="113"/>
      <c r="H101" s="113"/>
      <c r="I101" s="113"/>
      <c r="J101" s="114">
        <f>J176</f>
        <v>1327.796</v>
      </c>
      <c r="L101" s="111"/>
    </row>
    <row r="102" spans="2:12" s="10" customFormat="1" ht="19.899999999999999" customHeight="1">
      <c r="B102" s="111"/>
      <c r="D102" s="112" t="s">
        <v>351</v>
      </c>
      <c r="E102" s="113"/>
      <c r="F102" s="113"/>
      <c r="G102" s="113"/>
      <c r="H102" s="113"/>
      <c r="I102" s="113"/>
      <c r="J102" s="114">
        <f>J185</f>
        <v>753.20499999999993</v>
      </c>
      <c r="L102" s="111"/>
    </row>
    <row r="103" spans="2:12" s="10" customFormat="1" ht="19.899999999999999" customHeight="1">
      <c r="B103" s="111"/>
      <c r="D103" s="112" t="s">
        <v>115</v>
      </c>
      <c r="E103" s="113"/>
      <c r="F103" s="113"/>
      <c r="G103" s="113"/>
      <c r="H103" s="113"/>
      <c r="I103" s="113"/>
      <c r="J103" s="114">
        <f>J190</f>
        <v>18819.583999999995</v>
      </c>
      <c r="L103" s="111"/>
    </row>
    <row r="104" spans="2:12" s="10" customFormat="1" ht="19.899999999999999" customHeight="1">
      <c r="B104" s="111"/>
      <c r="D104" s="112" t="s">
        <v>116</v>
      </c>
      <c r="E104" s="113"/>
      <c r="F104" s="113"/>
      <c r="G104" s="113"/>
      <c r="H104" s="113"/>
      <c r="I104" s="113"/>
      <c r="J104" s="114">
        <f>J208</f>
        <v>5803.8919999999998</v>
      </c>
      <c r="L104" s="111"/>
    </row>
    <row r="105" spans="2:12" s="10" customFormat="1" ht="19.899999999999999" customHeight="1">
      <c r="B105" s="111"/>
      <c r="D105" s="112" t="s">
        <v>117</v>
      </c>
      <c r="E105" s="113"/>
      <c r="F105" s="113"/>
      <c r="G105" s="113"/>
      <c r="H105" s="113"/>
      <c r="I105" s="113"/>
      <c r="J105" s="114">
        <f>J215</f>
        <v>4440.701</v>
      </c>
      <c r="L105" s="111"/>
    </row>
    <row r="106" spans="2:12" s="9" customFormat="1" ht="24.95" customHeight="1">
      <c r="B106" s="107"/>
      <c r="D106" s="108" t="s">
        <v>118</v>
      </c>
      <c r="E106" s="109"/>
      <c r="F106" s="109"/>
      <c r="G106" s="109"/>
      <c r="H106" s="109"/>
      <c r="I106" s="109"/>
      <c r="J106" s="110">
        <f>J218</f>
        <v>43181.068999999989</v>
      </c>
      <c r="L106" s="107"/>
    </row>
    <row r="107" spans="2:12" s="10" customFormat="1" ht="19.899999999999999" customHeight="1">
      <c r="B107" s="111"/>
      <c r="D107" s="112" t="s">
        <v>119</v>
      </c>
      <c r="E107" s="113"/>
      <c r="F107" s="113"/>
      <c r="G107" s="113"/>
      <c r="H107" s="113"/>
      <c r="I107" s="113"/>
      <c r="J107" s="114">
        <f>J219</f>
        <v>2201.6659999999997</v>
      </c>
      <c r="L107" s="111"/>
    </row>
    <row r="108" spans="2:12" s="10" customFormat="1" ht="19.899999999999999" customHeight="1">
      <c r="B108" s="111"/>
      <c r="D108" s="112" t="s">
        <v>564</v>
      </c>
      <c r="E108" s="113"/>
      <c r="F108" s="113"/>
      <c r="G108" s="113"/>
      <c r="H108" s="113"/>
      <c r="I108" s="113"/>
      <c r="J108" s="114">
        <f>J234</f>
        <v>2717.9360000000006</v>
      </c>
      <c r="L108" s="111"/>
    </row>
    <row r="109" spans="2:12" s="10" customFormat="1" ht="19.899999999999999" customHeight="1">
      <c r="B109" s="111"/>
      <c r="D109" s="112" t="s">
        <v>565</v>
      </c>
      <c r="E109" s="113"/>
      <c r="F109" s="113"/>
      <c r="G109" s="113"/>
      <c r="H109" s="113"/>
      <c r="I109" s="113"/>
      <c r="J109" s="114">
        <f>J243</f>
        <v>6622.7879999999986</v>
      </c>
      <c r="L109" s="111"/>
    </row>
    <row r="110" spans="2:12" s="10" customFormat="1" ht="19.899999999999999" customHeight="1">
      <c r="B110" s="111"/>
      <c r="D110" s="112" t="s">
        <v>566</v>
      </c>
      <c r="E110" s="113"/>
      <c r="F110" s="113"/>
      <c r="G110" s="113"/>
      <c r="H110" s="113"/>
      <c r="I110" s="113"/>
      <c r="J110" s="114">
        <f>J252</f>
        <v>3016.5930000000003</v>
      </c>
      <c r="L110" s="111"/>
    </row>
    <row r="111" spans="2:12" s="10" customFormat="1" ht="19.899999999999999" customHeight="1">
      <c r="B111" s="111"/>
      <c r="D111" s="112" t="s">
        <v>567</v>
      </c>
      <c r="E111" s="113"/>
      <c r="F111" s="113"/>
      <c r="G111" s="113"/>
      <c r="H111" s="113"/>
      <c r="I111" s="113"/>
      <c r="J111" s="114">
        <f>J256</f>
        <v>9514.5659999999989</v>
      </c>
      <c r="L111" s="111"/>
    </row>
    <row r="112" spans="2:12" s="10" customFormat="1" ht="19.899999999999999" customHeight="1">
      <c r="B112" s="111"/>
      <c r="D112" s="112" t="s">
        <v>568</v>
      </c>
      <c r="E112" s="113"/>
      <c r="F112" s="113"/>
      <c r="G112" s="113"/>
      <c r="H112" s="113"/>
      <c r="I112" s="113"/>
      <c r="J112" s="114">
        <f>J261</f>
        <v>1390.259</v>
      </c>
      <c r="L112" s="111"/>
    </row>
    <row r="113" spans="1:31" s="10" customFormat="1" ht="19.899999999999999" customHeight="1">
      <c r="B113" s="111"/>
      <c r="D113" s="112" t="s">
        <v>121</v>
      </c>
      <c r="E113" s="113"/>
      <c r="F113" s="113"/>
      <c r="G113" s="113"/>
      <c r="H113" s="113"/>
      <c r="I113" s="113"/>
      <c r="J113" s="114">
        <f>J270</f>
        <v>8545.7469999999994</v>
      </c>
      <c r="L113" s="111"/>
    </row>
    <row r="114" spans="1:31" s="10" customFormat="1" ht="19.899999999999999" customHeight="1">
      <c r="B114" s="111"/>
      <c r="D114" s="112" t="s">
        <v>122</v>
      </c>
      <c r="E114" s="113"/>
      <c r="F114" s="113"/>
      <c r="G114" s="113"/>
      <c r="H114" s="113"/>
      <c r="I114" s="113"/>
      <c r="J114" s="114">
        <f>J290</f>
        <v>602.505</v>
      </c>
      <c r="L114" s="111"/>
    </row>
    <row r="115" spans="1:31" s="10" customFormat="1" ht="19.899999999999999" customHeight="1">
      <c r="B115" s="111"/>
      <c r="D115" s="112" t="s">
        <v>523</v>
      </c>
      <c r="E115" s="113"/>
      <c r="F115" s="113"/>
      <c r="G115" s="113"/>
      <c r="H115" s="113"/>
      <c r="I115" s="113"/>
      <c r="J115" s="114">
        <f>J294</f>
        <v>4779.7039999999997</v>
      </c>
      <c r="L115" s="111"/>
    </row>
    <row r="116" spans="1:31" s="10" customFormat="1" ht="19.899999999999999" customHeight="1">
      <c r="B116" s="111"/>
      <c r="D116" s="112" t="s">
        <v>123</v>
      </c>
      <c r="E116" s="113"/>
      <c r="F116" s="113"/>
      <c r="G116" s="113"/>
      <c r="H116" s="113"/>
      <c r="I116" s="113"/>
      <c r="J116" s="114">
        <f>J303</f>
        <v>1991.2990000000002</v>
      </c>
      <c r="L116" s="111"/>
    </row>
    <row r="117" spans="1:31" s="10" customFormat="1" ht="19.899999999999999" customHeight="1">
      <c r="B117" s="111"/>
      <c r="D117" s="112" t="s">
        <v>124</v>
      </c>
      <c r="E117" s="113"/>
      <c r="F117" s="113"/>
      <c r="G117" s="113"/>
      <c r="H117" s="113"/>
      <c r="I117" s="113"/>
      <c r="J117" s="114">
        <f>J307</f>
        <v>1198.1759999999999</v>
      </c>
      <c r="L117" s="111"/>
    </row>
    <row r="118" spans="1:31" s="10" customFormat="1" ht="19.899999999999999" customHeight="1">
      <c r="B118" s="111"/>
      <c r="D118" s="112" t="s">
        <v>125</v>
      </c>
      <c r="E118" s="113"/>
      <c r="F118" s="113"/>
      <c r="G118" s="113"/>
      <c r="H118" s="113"/>
      <c r="I118" s="113"/>
      <c r="J118" s="114">
        <f>J310</f>
        <v>599.83000000000004</v>
      </c>
      <c r="L118" s="111"/>
    </row>
    <row r="119" spans="1:31" s="9" customFormat="1" ht="24.95" customHeight="1">
      <c r="B119" s="107"/>
      <c r="D119" s="108" t="s">
        <v>126</v>
      </c>
      <c r="E119" s="109"/>
      <c r="F119" s="109"/>
      <c r="G119" s="109"/>
      <c r="H119" s="109"/>
      <c r="I119" s="109"/>
      <c r="J119" s="110">
        <f>J315</f>
        <v>3471.8890000000001</v>
      </c>
      <c r="L119" s="107"/>
    </row>
    <row r="120" spans="1:31" s="10" customFormat="1" ht="19.899999999999999" customHeight="1">
      <c r="B120" s="111"/>
      <c r="D120" s="112" t="s">
        <v>410</v>
      </c>
      <c r="E120" s="113"/>
      <c r="F120" s="113"/>
      <c r="G120" s="113"/>
      <c r="H120" s="113"/>
      <c r="I120" s="113"/>
      <c r="J120" s="114">
        <f>J316</f>
        <v>164.25699999999998</v>
      </c>
      <c r="L120" s="111"/>
    </row>
    <row r="121" spans="1:31" s="10" customFormat="1" ht="19.899999999999999" customHeight="1">
      <c r="B121" s="111"/>
      <c r="D121" s="112" t="s">
        <v>569</v>
      </c>
      <c r="E121" s="113"/>
      <c r="F121" s="113"/>
      <c r="G121" s="113"/>
      <c r="H121" s="113"/>
      <c r="I121" s="113"/>
      <c r="J121" s="114">
        <f>J319</f>
        <v>3307.6320000000001</v>
      </c>
      <c r="L121" s="111"/>
    </row>
    <row r="122" spans="1:31" s="9" customFormat="1" ht="24.95" customHeight="1">
      <c r="B122" s="107"/>
      <c r="D122" s="108" t="s">
        <v>128</v>
      </c>
      <c r="E122" s="109"/>
      <c r="F122" s="109"/>
      <c r="G122" s="109"/>
      <c r="H122" s="109"/>
      <c r="I122" s="109"/>
      <c r="J122" s="110">
        <f>J322</f>
        <v>0</v>
      </c>
      <c r="L122" s="107"/>
    </row>
    <row r="123" spans="1:31" s="2" customFormat="1" ht="21.7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8" spans="1:31" s="2" customFormat="1" ht="6.95" customHeight="1">
      <c r="A128" s="26"/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3" s="2" customFormat="1" ht="24.95" customHeight="1">
      <c r="A129" s="26"/>
      <c r="B129" s="27"/>
      <c r="C129" s="18" t="s">
        <v>129</v>
      </c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3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3" s="2" customFormat="1" ht="12" customHeight="1">
      <c r="A131" s="26"/>
      <c r="B131" s="27"/>
      <c r="C131" s="23" t="s">
        <v>12</v>
      </c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3" s="2" customFormat="1" ht="16.5" customHeight="1">
      <c r="A132" s="26"/>
      <c r="B132" s="27"/>
      <c r="C132" s="26"/>
      <c r="D132" s="26"/>
      <c r="E132" s="235" t="str">
        <f>E7</f>
        <v>PRÍSTAVBA A STAVEBNÉ ÚPRAVY MŠ LEDNICKÉ ROVNE</v>
      </c>
      <c r="F132" s="236"/>
      <c r="G132" s="236"/>
      <c r="H132" s="23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3" s="2" customFormat="1" ht="12" customHeight="1">
      <c r="A133" s="26"/>
      <c r="B133" s="27"/>
      <c r="C133" s="23" t="s">
        <v>106</v>
      </c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3" s="2" customFormat="1" ht="16.5" customHeight="1">
      <c r="A134" s="26"/>
      <c r="B134" s="27"/>
      <c r="C134" s="26"/>
      <c r="D134" s="26"/>
      <c r="E134" s="221" t="str">
        <f>E9</f>
        <v>SO-01.1-NS - NOVÝ STAV</v>
      </c>
      <c r="F134" s="234"/>
      <c r="G134" s="234"/>
      <c r="H134" s="234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3" s="2" customFormat="1" ht="6.9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3" s="2" customFormat="1" ht="12" customHeight="1">
      <c r="A136" s="26"/>
      <c r="B136" s="27"/>
      <c r="C136" s="23" t="s">
        <v>16</v>
      </c>
      <c r="D136" s="26"/>
      <c r="E136" s="26"/>
      <c r="F136" s="21" t="str">
        <f>F12</f>
        <v xml:space="preserve"> </v>
      </c>
      <c r="G136" s="26"/>
      <c r="H136" s="26"/>
      <c r="I136" s="23" t="s">
        <v>18</v>
      </c>
      <c r="J136" s="49">
        <f>IF(J12="","",J12)</f>
        <v>44210</v>
      </c>
      <c r="K136" s="26"/>
      <c r="L136" s="3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3" s="2" customFormat="1" ht="6.9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3" s="2" customFormat="1" ht="15.2" customHeight="1">
      <c r="A138" s="26"/>
      <c r="B138" s="27"/>
      <c r="C138" s="23" t="s">
        <v>19</v>
      </c>
      <c r="D138" s="26"/>
      <c r="E138" s="26"/>
      <c r="F138" s="21" t="str">
        <f>E15</f>
        <v xml:space="preserve"> </v>
      </c>
      <c r="G138" s="26"/>
      <c r="H138" s="26"/>
      <c r="I138" s="23" t="s">
        <v>26</v>
      </c>
      <c r="J138" s="24" t="str">
        <f>E21</f>
        <v xml:space="preserve"> </v>
      </c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3" s="2" customFormat="1" ht="15.2" customHeight="1">
      <c r="A139" s="26"/>
      <c r="B139" s="27"/>
      <c r="C139" s="23" t="s">
        <v>22</v>
      </c>
      <c r="D139" s="26"/>
      <c r="E139" s="26"/>
      <c r="F139" s="21" t="str">
        <f>IF(E18="","",E18)</f>
        <v>Last solution s.r.o.</v>
      </c>
      <c r="G139" s="26"/>
      <c r="H139" s="26"/>
      <c r="I139" s="23" t="s">
        <v>29</v>
      </c>
      <c r="J139" s="24" t="str">
        <f>E24</f>
        <v xml:space="preserve"> </v>
      </c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63" s="2" customFormat="1" ht="10.3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63" s="11" customFormat="1" ht="29.25" customHeight="1">
      <c r="A141" s="115"/>
      <c r="B141" s="116"/>
      <c r="C141" s="117" t="s">
        <v>130</v>
      </c>
      <c r="D141" s="118" t="s">
        <v>56</v>
      </c>
      <c r="E141" s="118" t="s">
        <v>52</v>
      </c>
      <c r="F141" s="118" t="s">
        <v>53</v>
      </c>
      <c r="G141" s="118" t="s">
        <v>131</v>
      </c>
      <c r="H141" s="118" t="s">
        <v>132</v>
      </c>
      <c r="I141" s="118" t="s">
        <v>133</v>
      </c>
      <c r="J141" s="119" t="s">
        <v>110</v>
      </c>
      <c r="K141" s="120" t="s">
        <v>134</v>
      </c>
      <c r="L141" s="121"/>
      <c r="M141" s="56" t="s">
        <v>1</v>
      </c>
      <c r="N141" s="57" t="s">
        <v>35</v>
      </c>
      <c r="O141" s="57" t="s">
        <v>135</v>
      </c>
      <c r="P141" s="57" t="s">
        <v>136</v>
      </c>
      <c r="Q141" s="57" t="s">
        <v>137</v>
      </c>
      <c r="R141" s="57" t="s">
        <v>138</v>
      </c>
      <c r="S141" s="57" t="s">
        <v>139</v>
      </c>
      <c r="T141" s="58" t="s">
        <v>140</v>
      </c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</row>
    <row r="142" spans="1:63" s="2" customFormat="1" ht="22.9" customHeight="1">
      <c r="A142" s="26"/>
      <c r="B142" s="27"/>
      <c r="C142" s="63" t="s">
        <v>111</v>
      </c>
      <c r="D142" s="26"/>
      <c r="E142" s="26"/>
      <c r="F142" s="26"/>
      <c r="G142" s="26"/>
      <c r="H142" s="26"/>
      <c r="I142" s="26"/>
      <c r="J142" s="122">
        <f>BK142</f>
        <v>91012.064999999973</v>
      </c>
      <c r="K142" s="26"/>
      <c r="L142" s="27"/>
      <c r="M142" s="59"/>
      <c r="N142" s="50"/>
      <c r="O142" s="60"/>
      <c r="P142" s="123">
        <f>P143+P218+P315+P322</f>
        <v>0</v>
      </c>
      <c r="Q142" s="60"/>
      <c r="R142" s="123">
        <f>R143+R218+R315+R322</f>
        <v>0</v>
      </c>
      <c r="S142" s="60"/>
      <c r="T142" s="124">
        <f>T143+T218+T315+T322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70</v>
      </c>
      <c r="AU142" s="14" t="s">
        <v>112</v>
      </c>
      <c r="BK142" s="125">
        <f>BK143+BK218+BK315+BK322</f>
        <v>91012.064999999973</v>
      </c>
    </row>
    <row r="143" spans="1:63" s="12" customFormat="1" ht="25.9" customHeight="1">
      <c r="B143" s="126"/>
      <c r="D143" s="127" t="s">
        <v>70</v>
      </c>
      <c r="E143" s="128" t="s">
        <v>141</v>
      </c>
      <c r="F143" s="128" t="s">
        <v>142</v>
      </c>
      <c r="J143" s="129">
        <f>BK143</f>
        <v>44359.106999999996</v>
      </c>
      <c r="L143" s="126"/>
      <c r="M143" s="130"/>
      <c r="N143" s="131"/>
      <c r="O143" s="131"/>
      <c r="P143" s="132">
        <f>P144+P155+P166+P176+P185+P190+P208+P215</f>
        <v>0</v>
      </c>
      <c r="Q143" s="131"/>
      <c r="R143" s="132">
        <f>R144+R155+R166+R176+R185+R190+R208+R215</f>
        <v>0</v>
      </c>
      <c r="S143" s="131"/>
      <c r="T143" s="133">
        <f>T144+T155+T166+T176+T185+T190+T208+T215</f>
        <v>0</v>
      </c>
      <c r="AR143" s="127" t="s">
        <v>79</v>
      </c>
      <c r="AT143" s="134" t="s">
        <v>70</v>
      </c>
      <c r="AU143" s="134" t="s">
        <v>71</v>
      </c>
      <c r="AY143" s="127" t="s">
        <v>143</v>
      </c>
      <c r="BK143" s="135">
        <f>BK144+BK155+BK166+BK176+BK185+BK190+BK208+BK215</f>
        <v>44359.106999999996</v>
      </c>
    </row>
    <row r="144" spans="1:63" s="12" customFormat="1" ht="22.9" customHeight="1">
      <c r="B144" s="126"/>
      <c r="D144" s="127" t="s">
        <v>70</v>
      </c>
      <c r="E144" s="136" t="s">
        <v>79</v>
      </c>
      <c r="F144" s="136" t="s">
        <v>353</v>
      </c>
      <c r="J144" s="137">
        <f>BK144</f>
        <v>1614.5329999999999</v>
      </c>
      <c r="L144" s="126"/>
      <c r="M144" s="130"/>
      <c r="N144" s="131"/>
      <c r="O144" s="131"/>
      <c r="P144" s="132">
        <f>SUM(P145:P154)</f>
        <v>0</v>
      </c>
      <c r="Q144" s="131"/>
      <c r="R144" s="132">
        <f>SUM(R145:R154)</f>
        <v>0</v>
      </c>
      <c r="S144" s="131"/>
      <c r="T144" s="133">
        <f>SUM(T145:T154)</f>
        <v>0</v>
      </c>
      <c r="AR144" s="127" t="s">
        <v>79</v>
      </c>
      <c r="AT144" s="134" t="s">
        <v>70</v>
      </c>
      <c r="AU144" s="134" t="s">
        <v>79</v>
      </c>
      <c r="AY144" s="127" t="s">
        <v>143</v>
      </c>
      <c r="BK144" s="135">
        <f>SUM(BK145:BK154)</f>
        <v>1614.5329999999999</v>
      </c>
    </row>
    <row r="145" spans="1:65" s="2" customFormat="1" ht="24" customHeight="1">
      <c r="A145" s="26"/>
      <c r="B145" s="138"/>
      <c r="C145" s="139" t="s">
        <v>79</v>
      </c>
      <c r="D145" s="139" t="s">
        <v>147</v>
      </c>
      <c r="E145" s="140" t="s">
        <v>364</v>
      </c>
      <c r="F145" s="141" t="s">
        <v>365</v>
      </c>
      <c r="G145" s="142" t="s">
        <v>366</v>
      </c>
      <c r="H145" s="143">
        <v>20.515000000000001</v>
      </c>
      <c r="I145" s="143">
        <v>0.78900000000000003</v>
      </c>
      <c r="J145" s="143">
        <f t="shared" ref="J145:J154" si="0">ROUND(I145*H145,3)</f>
        <v>16.186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ref="P145:P154" si="1">O145*H145</f>
        <v>0</v>
      </c>
      <c r="Q145" s="147">
        <v>0</v>
      </c>
      <c r="R145" s="147">
        <f t="shared" ref="R145:R154" si="2">Q145*H145</f>
        <v>0</v>
      </c>
      <c r="S145" s="147">
        <v>0</v>
      </c>
      <c r="T145" s="148">
        <f t="shared" ref="T145:T154" si="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ref="BE145:BE154" si="4">IF(N145="základná",J145,0)</f>
        <v>0</v>
      </c>
      <c r="BF145" s="150">
        <f t="shared" ref="BF145:BF154" si="5">IF(N145="znížená",J145,0)</f>
        <v>16.186</v>
      </c>
      <c r="BG145" s="150">
        <f t="shared" ref="BG145:BG154" si="6">IF(N145="zákl. prenesená",J145,0)</f>
        <v>0</v>
      </c>
      <c r="BH145" s="150">
        <f t="shared" ref="BH145:BH154" si="7">IF(N145="zníž. prenesená",J145,0)</f>
        <v>0</v>
      </c>
      <c r="BI145" s="150">
        <f t="shared" ref="BI145:BI154" si="8">IF(N145="nulová",J145,0)</f>
        <v>0</v>
      </c>
      <c r="BJ145" s="14" t="s">
        <v>152</v>
      </c>
      <c r="BK145" s="151">
        <f t="shared" ref="BK145:BK154" si="9">ROUND(I145*H145,3)</f>
        <v>16.186</v>
      </c>
      <c r="BL145" s="14" t="s">
        <v>151</v>
      </c>
      <c r="BM145" s="149" t="s">
        <v>152</v>
      </c>
    </row>
    <row r="146" spans="1:65" s="2" customFormat="1" ht="24" customHeight="1">
      <c r="A146" s="26"/>
      <c r="B146" s="138"/>
      <c r="C146" s="139" t="s">
        <v>152</v>
      </c>
      <c r="D146" s="139" t="s">
        <v>147</v>
      </c>
      <c r="E146" s="140" t="s">
        <v>570</v>
      </c>
      <c r="F146" s="141" t="s">
        <v>571</v>
      </c>
      <c r="G146" s="142" t="s">
        <v>366</v>
      </c>
      <c r="H146" s="143">
        <v>11.7</v>
      </c>
      <c r="I146" s="143">
        <v>5.2039999999999997</v>
      </c>
      <c r="J146" s="143">
        <f t="shared" si="0"/>
        <v>60.887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60.887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60.887</v>
      </c>
      <c r="BL146" s="14" t="s">
        <v>151</v>
      </c>
      <c r="BM146" s="149" t="s">
        <v>151</v>
      </c>
    </row>
    <row r="147" spans="1:65" s="2" customFormat="1" ht="24" customHeight="1">
      <c r="A147" s="26"/>
      <c r="B147" s="138"/>
      <c r="C147" s="139" t="s">
        <v>144</v>
      </c>
      <c r="D147" s="139" t="s">
        <v>147</v>
      </c>
      <c r="E147" s="140" t="s">
        <v>369</v>
      </c>
      <c r="F147" s="141" t="s">
        <v>370</v>
      </c>
      <c r="G147" s="142" t="s">
        <v>366</v>
      </c>
      <c r="H147" s="143">
        <v>11.7</v>
      </c>
      <c r="I147" s="143">
        <v>0.80200000000000005</v>
      </c>
      <c r="J147" s="143">
        <f t="shared" si="0"/>
        <v>9.3829999999999991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151</v>
      </c>
      <c r="AT147" s="149" t="s">
        <v>147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9.3829999999999991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9.3829999999999991</v>
      </c>
      <c r="BL147" s="14" t="s">
        <v>151</v>
      </c>
      <c r="BM147" s="149" t="s">
        <v>153</v>
      </c>
    </row>
    <row r="148" spans="1:65" s="2" customFormat="1" ht="16.5" customHeight="1">
      <c r="A148" s="26"/>
      <c r="B148" s="138"/>
      <c r="C148" s="139" t="s">
        <v>151</v>
      </c>
      <c r="D148" s="139" t="s">
        <v>147</v>
      </c>
      <c r="E148" s="140" t="s">
        <v>572</v>
      </c>
      <c r="F148" s="141" t="s">
        <v>573</v>
      </c>
      <c r="G148" s="142" t="s">
        <v>366</v>
      </c>
      <c r="H148" s="143">
        <v>40.435000000000002</v>
      </c>
      <c r="I148" s="143">
        <v>13.005000000000001</v>
      </c>
      <c r="J148" s="143">
        <f t="shared" si="0"/>
        <v>525.85699999999997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151</v>
      </c>
      <c r="AT148" s="149" t="s">
        <v>147</v>
      </c>
      <c r="AU148" s="149" t="s">
        <v>152</v>
      </c>
      <c r="AY148" s="14" t="s">
        <v>143</v>
      </c>
      <c r="BE148" s="150">
        <f t="shared" si="4"/>
        <v>0</v>
      </c>
      <c r="BF148" s="150">
        <f t="shared" si="5"/>
        <v>525.85699999999997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152</v>
      </c>
      <c r="BK148" s="151">
        <f t="shared" si="9"/>
        <v>525.85699999999997</v>
      </c>
      <c r="BL148" s="14" t="s">
        <v>151</v>
      </c>
      <c r="BM148" s="149" t="s">
        <v>161</v>
      </c>
    </row>
    <row r="149" spans="1:65" s="2" customFormat="1" ht="36" customHeight="1">
      <c r="A149" s="26"/>
      <c r="B149" s="138"/>
      <c r="C149" s="139" t="s">
        <v>181</v>
      </c>
      <c r="D149" s="139" t="s">
        <v>147</v>
      </c>
      <c r="E149" s="140" t="s">
        <v>574</v>
      </c>
      <c r="F149" s="141" t="s">
        <v>575</v>
      </c>
      <c r="G149" s="142" t="s">
        <v>366</v>
      </c>
      <c r="H149" s="143">
        <v>40.435000000000002</v>
      </c>
      <c r="I149" s="143">
        <v>7.0529999999999999</v>
      </c>
      <c r="J149" s="143">
        <f t="shared" si="0"/>
        <v>285.18799999999999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151</v>
      </c>
      <c r="AT149" s="149" t="s">
        <v>147</v>
      </c>
      <c r="AU149" s="149" t="s">
        <v>152</v>
      </c>
      <c r="AY149" s="14" t="s">
        <v>143</v>
      </c>
      <c r="BE149" s="150">
        <f t="shared" si="4"/>
        <v>0</v>
      </c>
      <c r="BF149" s="150">
        <f t="shared" si="5"/>
        <v>285.18799999999999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152</v>
      </c>
      <c r="BK149" s="151">
        <f t="shared" si="9"/>
        <v>285.18799999999999</v>
      </c>
      <c r="BL149" s="14" t="s">
        <v>151</v>
      </c>
      <c r="BM149" s="149" t="s">
        <v>164</v>
      </c>
    </row>
    <row r="150" spans="1:65" s="2" customFormat="1" ht="36" customHeight="1">
      <c r="A150" s="26"/>
      <c r="B150" s="138"/>
      <c r="C150" s="139" t="s">
        <v>153</v>
      </c>
      <c r="D150" s="139" t="s">
        <v>147</v>
      </c>
      <c r="E150" s="140" t="s">
        <v>576</v>
      </c>
      <c r="F150" s="141" t="s">
        <v>577</v>
      </c>
      <c r="G150" s="142" t="s">
        <v>366</v>
      </c>
      <c r="H150" s="143">
        <v>52.134999999999998</v>
      </c>
      <c r="I150" s="143">
        <v>3.21</v>
      </c>
      <c r="J150" s="143">
        <f t="shared" si="0"/>
        <v>167.35300000000001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 t="shared" si="4"/>
        <v>0</v>
      </c>
      <c r="BF150" s="150">
        <f t="shared" si="5"/>
        <v>167.35300000000001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152</v>
      </c>
      <c r="BK150" s="151">
        <f t="shared" si="9"/>
        <v>167.35300000000001</v>
      </c>
      <c r="BL150" s="14" t="s">
        <v>151</v>
      </c>
      <c r="BM150" s="149" t="s">
        <v>168</v>
      </c>
    </row>
    <row r="151" spans="1:65" s="2" customFormat="1" ht="24" customHeight="1">
      <c r="A151" s="26"/>
      <c r="B151" s="138"/>
      <c r="C151" s="139" t="s">
        <v>187</v>
      </c>
      <c r="D151" s="139" t="s">
        <v>147</v>
      </c>
      <c r="E151" s="140" t="s">
        <v>578</v>
      </c>
      <c r="F151" s="141" t="s">
        <v>579</v>
      </c>
      <c r="G151" s="142" t="s">
        <v>366</v>
      </c>
      <c r="H151" s="143">
        <v>52.134999999999998</v>
      </c>
      <c r="I151" s="143">
        <v>5.9640000000000004</v>
      </c>
      <c r="J151" s="143">
        <f t="shared" si="0"/>
        <v>310.93299999999999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151</v>
      </c>
      <c r="AT151" s="149" t="s">
        <v>147</v>
      </c>
      <c r="AU151" s="149" t="s">
        <v>152</v>
      </c>
      <c r="AY151" s="14" t="s">
        <v>143</v>
      </c>
      <c r="BE151" s="150">
        <f t="shared" si="4"/>
        <v>0</v>
      </c>
      <c r="BF151" s="150">
        <f t="shared" si="5"/>
        <v>310.93299999999999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152</v>
      </c>
      <c r="BK151" s="151">
        <f t="shared" si="9"/>
        <v>310.93299999999999</v>
      </c>
      <c r="BL151" s="14" t="s">
        <v>151</v>
      </c>
      <c r="BM151" s="149" t="s">
        <v>173</v>
      </c>
    </row>
    <row r="152" spans="1:65" s="2" customFormat="1" ht="16.5" customHeight="1">
      <c r="A152" s="26"/>
      <c r="B152" s="138"/>
      <c r="C152" s="139" t="s">
        <v>161</v>
      </c>
      <c r="D152" s="139" t="s">
        <v>147</v>
      </c>
      <c r="E152" s="140" t="s">
        <v>580</v>
      </c>
      <c r="F152" s="141" t="s">
        <v>581</v>
      </c>
      <c r="G152" s="142" t="s">
        <v>366</v>
      </c>
      <c r="H152" s="143">
        <v>52.134999999999998</v>
      </c>
      <c r="I152" s="143">
        <v>0.626</v>
      </c>
      <c r="J152" s="143">
        <f t="shared" si="0"/>
        <v>32.637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151</v>
      </c>
      <c r="AT152" s="149" t="s">
        <v>147</v>
      </c>
      <c r="AU152" s="149" t="s">
        <v>152</v>
      </c>
      <c r="AY152" s="14" t="s">
        <v>143</v>
      </c>
      <c r="BE152" s="150">
        <f t="shared" si="4"/>
        <v>0</v>
      </c>
      <c r="BF152" s="150">
        <f t="shared" si="5"/>
        <v>32.637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152</v>
      </c>
      <c r="BK152" s="151">
        <f t="shared" si="9"/>
        <v>32.637</v>
      </c>
      <c r="BL152" s="14" t="s">
        <v>151</v>
      </c>
      <c r="BM152" s="149" t="s">
        <v>178</v>
      </c>
    </row>
    <row r="153" spans="1:65" s="2" customFormat="1" ht="16.5" customHeight="1">
      <c r="A153" s="26"/>
      <c r="B153" s="138"/>
      <c r="C153" s="139" t="s">
        <v>179</v>
      </c>
      <c r="D153" s="139" t="s">
        <v>147</v>
      </c>
      <c r="E153" s="140" t="s">
        <v>582</v>
      </c>
      <c r="F153" s="141" t="s">
        <v>583</v>
      </c>
      <c r="G153" s="142" t="s">
        <v>150</v>
      </c>
      <c r="H153" s="143">
        <v>136.768</v>
      </c>
      <c r="I153" s="143">
        <v>0.34799999999999998</v>
      </c>
      <c r="J153" s="143">
        <f t="shared" si="0"/>
        <v>47.594999999999999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151</v>
      </c>
      <c r="AT153" s="149" t="s">
        <v>147</v>
      </c>
      <c r="AU153" s="149" t="s">
        <v>152</v>
      </c>
      <c r="AY153" s="14" t="s">
        <v>143</v>
      </c>
      <c r="BE153" s="150">
        <f t="shared" si="4"/>
        <v>0</v>
      </c>
      <c r="BF153" s="150">
        <f t="shared" si="5"/>
        <v>47.594999999999999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152</v>
      </c>
      <c r="BK153" s="151">
        <f t="shared" si="9"/>
        <v>47.594999999999999</v>
      </c>
      <c r="BL153" s="14" t="s">
        <v>151</v>
      </c>
      <c r="BM153" s="149" t="s">
        <v>184</v>
      </c>
    </row>
    <row r="154" spans="1:65" s="2" customFormat="1" ht="24" customHeight="1">
      <c r="A154" s="26"/>
      <c r="B154" s="138"/>
      <c r="C154" s="139" t="s">
        <v>164</v>
      </c>
      <c r="D154" s="139" t="s">
        <v>147</v>
      </c>
      <c r="E154" s="140" t="s">
        <v>584</v>
      </c>
      <c r="F154" s="141" t="s">
        <v>585</v>
      </c>
      <c r="G154" s="142" t="s">
        <v>150</v>
      </c>
      <c r="H154" s="143">
        <v>136.768</v>
      </c>
      <c r="I154" s="143">
        <v>1.159</v>
      </c>
      <c r="J154" s="143">
        <f t="shared" si="0"/>
        <v>158.51400000000001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151</v>
      </c>
      <c r="AT154" s="149" t="s">
        <v>147</v>
      </c>
      <c r="AU154" s="149" t="s">
        <v>152</v>
      </c>
      <c r="AY154" s="14" t="s">
        <v>143</v>
      </c>
      <c r="BE154" s="150">
        <f t="shared" si="4"/>
        <v>0</v>
      </c>
      <c r="BF154" s="150">
        <f t="shared" si="5"/>
        <v>158.51400000000001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152</v>
      </c>
      <c r="BK154" s="151">
        <f t="shared" si="9"/>
        <v>158.51400000000001</v>
      </c>
      <c r="BL154" s="14" t="s">
        <v>151</v>
      </c>
      <c r="BM154" s="149" t="s">
        <v>7</v>
      </c>
    </row>
    <row r="155" spans="1:65" s="12" customFormat="1" ht="22.9" customHeight="1">
      <c r="B155" s="126"/>
      <c r="D155" s="127" t="s">
        <v>70</v>
      </c>
      <c r="E155" s="136" t="s">
        <v>152</v>
      </c>
      <c r="F155" s="136" t="s">
        <v>375</v>
      </c>
      <c r="J155" s="137">
        <f>BK155</f>
        <v>5642.2419999999993</v>
      </c>
      <c r="L155" s="126"/>
      <c r="M155" s="130"/>
      <c r="N155" s="131"/>
      <c r="O155" s="131"/>
      <c r="P155" s="132">
        <f>SUM(P156:P165)</f>
        <v>0</v>
      </c>
      <c r="Q155" s="131"/>
      <c r="R155" s="132">
        <f>SUM(R156:R165)</f>
        <v>0</v>
      </c>
      <c r="S155" s="131"/>
      <c r="T155" s="133">
        <f>SUM(T156:T165)</f>
        <v>0</v>
      </c>
      <c r="AR155" s="127" t="s">
        <v>79</v>
      </c>
      <c r="AT155" s="134" t="s">
        <v>70</v>
      </c>
      <c r="AU155" s="134" t="s">
        <v>79</v>
      </c>
      <c r="AY155" s="127" t="s">
        <v>143</v>
      </c>
      <c r="BK155" s="135">
        <f>SUM(BK156:BK165)</f>
        <v>5642.2419999999993</v>
      </c>
    </row>
    <row r="156" spans="1:65" s="2" customFormat="1" ht="24" customHeight="1">
      <c r="A156" s="26"/>
      <c r="B156" s="138"/>
      <c r="C156" s="139" t="s">
        <v>216</v>
      </c>
      <c r="D156" s="139" t="s">
        <v>147</v>
      </c>
      <c r="E156" s="140" t="s">
        <v>586</v>
      </c>
      <c r="F156" s="141" t="s">
        <v>587</v>
      </c>
      <c r="G156" s="142" t="s">
        <v>366</v>
      </c>
      <c r="H156" s="143">
        <v>3.4289999999999998</v>
      </c>
      <c r="I156" s="143">
        <v>44.469000000000001</v>
      </c>
      <c r="J156" s="143">
        <f t="shared" ref="J156:J165" si="10">ROUND(I156*H156,3)</f>
        <v>152.48400000000001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ref="P156:P165" si="11">O156*H156</f>
        <v>0</v>
      </c>
      <c r="Q156" s="147">
        <v>0</v>
      </c>
      <c r="R156" s="147">
        <f t="shared" ref="R156:R165" si="12">Q156*H156</f>
        <v>0</v>
      </c>
      <c r="S156" s="147">
        <v>0</v>
      </c>
      <c r="T156" s="148">
        <f t="shared" ref="T156:T165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151</v>
      </c>
      <c r="AT156" s="149" t="s">
        <v>147</v>
      </c>
      <c r="AU156" s="149" t="s">
        <v>152</v>
      </c>
      <c r="AY156" s="14" t="s">
        <v>143</v>
      </c>
      <c r="BE156" s="150">
        <f t="shared" ref="BE156:BE165" si="14">IF(N156="základná",J156,0)</f>
        <v>0</v>
      </c>
      <c r="BF156" s="150">
        <f t="shared" ref="BF156:BF165" si="15">IF(N156="znížená",J156,0)</f>
        <v>152.48400000000001</v>
      </c>
      <c r="BG156" s="150">
        <f t="shared" ref="BG156:BG165" si="16">IF(N156="zákl. prenesená",J156,0)</f>
        <v>0</v>
      </c>
      <c r="BH156" s="150">
        <f t="shared" ref="BH156:BH165" si="17">IF(N156="zníž. prenesená",J156,0)</f>
        <v>0</v>
      </c>
      <c r="BI156" s="150">
        <f t="shared" ref="BI156:BI165" si="18">IF(N156="nulová",J156,0)</f>
        <v>0</v>
      </c>
      <c r="BJ156" s="14" t="s">
        <v>152</v>
      </c>
      <c r="BK156" s="151">
        <f t="shared" ref="BK156:BK165" si="19">ROUND(I156*H156,3)</f>
        <v>152.48400000000001</v>
      </c>
      <c r="BL156" s="14" t="s">
        <v>151</v>
      </c>
      <c r="BM156" s="149" t="s">
        <v>190</v>
      </c>
    </row>
    <row r="157" spans="1:65" s="2" customFormat="1" ht="24" customHeight="1">
      <c r="A157" s="26"/>
      <c r="B157" s="138"/>
      <c r="C157" s="139" t="s">
        <v>168</v>
      </c>
      <c r="D157" s="139" t="s">
        <v>147</v>
      </c>
      <c r="E157" s="140" t="s">
        <v>588</v>
      </c>
      <c r="F157" s="141" t="s">
        <v>589</v>
      </c>
      <c r="G157" s="142" t="s">
        <v>366</v>
      </c>
      <c r="H157" s="143">
        <v>16.658999999999999</v>
      </c>
      <c r="I157" s="143">
        <v>34.473999999999997</v>
      </c>
      <c r="J157" s="143">
        <f t="shared" si="10"/>
        <v>574.30200000000002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151</v>
      </c>
      <c r="AT157" s="149" t="s">
        <v>147</v>
      </c>
      <c r="AU157" s="149" t="s">
        <v>152</v>
      </c>
      <c r="AY157" s="14" t="s">
        <v>143</v>
      </c>
      <c r="BE157" s="150">
        <f t="shared" si="14"/>
        <v>0</v>
      </c>
      <c r="BF157" s="150">
        <f t="shared" si="15"/>
        <v>574.30200000000002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574.30200000000002</v>
      </c>
      <c r="BL157" s="14" t="s">
        <v>151</v>
      </c>
      <c r="BM157" s="149" t="s">
        <v>194</v>
      </c>
    </row>
    <row r="158" spans="1:65" s="2" customFormat="1" ht="16.5" customHeight="1">
      <c r="A158" s="26"/>
      <c r="B158" s="138"/>
      <c r="C158" s="139" t="s">
        <v>222</v>
      </c>
      <c r="D158" s="139" t="s">
        <v>147</v>
      </c>
      <c r="E158" s="140" t="s">
        <v>590</v>
      </c>
      <c r="F158" s="141" t="s">
        <v>591</v>
      </c>
      <c r="G158" s="142" t="s">
        <v>366</v>
      </c>
      <c r="H158" s="143">
        <v>17.433</v>
      </c>
      <c r="I158" s="143">
        <v>85.694000000000003</v>
      </c>
      <c r="J158" s="143">
        <f t="shared" si="10"/>
        <v>1493.904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151</v>
      </c>
      <c r="AT158" s="149" t="s">
        <v>147</v>
      </c>
      <c r="AU158" s="149" t="s">
        <v>152</v>
      </c>
      <c r="AY158" s="14" t="s">
        <v>143</v>
      </c>
      <c r="BE158" s="150">
        <f t="shared" si="14"/>
        <v>0</v>
      </c>
      <c r="BF158" s="150">
        <f t="shared" si="15"/>
        <v>1493.904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152</v>
      </c>
      <c r="BK158" s="151">
        <f t="shared" si="19"/>
        <v>1493.904</v>
      </c>
      <c r="BL158" s="14" t="s">
        <v>151</v>
      </c>
      <c r="BM158" s="149" t="s">
        <v>198</v>
      </c>
    </row>
    <row r="159" spans="1:65" s="2" customFormat="1" ht="24" customHeight="1">
      <c r="A159" s="26"/>
      <c r="B159" s="138"/>
      <c r="C159" s="139" t="s">
        <v>173</v>
      </c>
      <c r="D159" s="139" t="s">
        <v>147</v>
      </c>
      <c r="E159" s="140" t="s">
        <v>592</v>
      </c>
      <c r="F159" s="141" t="s">
        <v>593</v>
      </c>
      <c r="G159" s="142" t="s">
        <v>150</v>
      </c>
      <c r="H159" s="143">
        <v>4.9580000000000002</v>
      </c>
      <c r="I159" s="143">
        <v>12.176</v>
      </c>
      <c r="J159" s="143">
        <f t="shared" si="10"/>
        <v>60.369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151</v>
      </c>
      <c r="AT159" s="149" t="s">
        <v>147</v>
      </c>
      <c r="AU159" s="149" t="s">
        <v>152</v>
      </c>
      <c r="AY159" s="14" t="s">
        <v>143</v>
      </c>
      <c r="BE159" s="150">
        <f t="shared" si="14"/>
        <v>0</v>
      </c>
      <c r="BF159" s="150">
        <f t="shared" si="15"/>
        <v>60.369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152</v>
      </c>
      <c r="BK159" s="151">
        <f t="shared" si="19"/>
        <v>60.369</v>
      </c>
      <c r="BL159" s="14" t="s">
        <v>151</v>
      </c>
      <c r="BM159" s="149" t="s">
        <v>202</v>
      </c>
    </row>
    <row r="160" spans="1:65" s="2" customFormat="1" ht="24" customHeight="1">
      <c r="A160" s="26"/>
      <c r="B160" s="138"/>
      <c r="C160" s="139" t="s">
        <v>235</v>
      </c>
      <c r="D160" s="139" t="s">
        <v>147</v>
      </c>
      <c r="E160" s="140" t="s">
        <v>594</v>
      </c>
      <c r="F160" s="141" t="s">
        <v>595</v>
      </c>
      <c r="G160" s="142" t="s">
        <v>150</v>
      </c>
      <c r="H160" s="143">
        <v>4.9580000000000002</v>
      </c>
      <c r="I160" s="143">
        <v>3.9</v>
      </c>
      <c r="J160" s="143">
        <f t="shared" si="10"/>
        <v>19.335999999999999</v>
      </c>
      <c r="K160" s="144"/>
      <c r="L160" s="27"/>
      <c r="M160" s="145" t="s">
        <v>1</v>
      </c>
      <c r="N160" s="146" t="s">
        <v>37</v>
      </c>
      <c r="O160" s="147">
        <v>0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151</v>
      </c>
      <c r="AT160" s="149" t="s">
        <v>147</v>
      </c>
      <c r="AU160" s="149" t="s">
        <v>152</v>
      </c>
      <c r="AY160" s="14" t="s">
        <v>143</v>
      </c>
      <c r="BE160" s="150">
        <f t="shared" si="14"/>
        <v>0</v>
      </c>
      <c r="BF160" s="150">
        <f t="shared" si="15"/>
        <v>19.335999999999999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152</v>
      </c>
      <c r="BK160" s="151">
        <f t="shared" si="19"/>
        <v>19.335999999999999</v>
      </c>
      <c r="BL160" s="14" t="s">
        <v>151</v>
      </c>
      <c r="BM160" s="149" t="s">
        <v>206</v>
      </c>
    </row>
    <row r="161" spans="1:65" s="2" customFormat="1" ht="24" customHeight="1">
      <c r="A161" s="26"/>
      <c r="B161" s="138"/>
      <c r="C161" s="139" t="s">
        <v>178</v>
      </c>
      <c r="D161" s="139" t="s">
        <v>147</v>
      </c>
      <c r="E161" s="140" t="s">
        <v>596</v>
      </c>
      <c r="F161" s="141" t="s">
        <v>597</v>
      </c>
      <c r="G161" s="142" t="s">
        <v>150</v>
      </c>
      <c r="H161" s="143">
        <v>116.218</v>
      </c>
      <c r="I161" s="143">
        <v>5.2389999999999999</v>
      </c>
      <c r="J161" s="143">
        <f t="shared" si="10"/>
        <v>608.86599999999999</v>
      </c>
      <c r="K161" s="144"/>
      <c r="L161" s="27"/>
      <c r="M161" s="145" t="s">
        <v>1</v>
      </c>
      <c r="N161" s="146" t="s">
        <v>37</v>
      </c>
      <c r="O161" s="147">
        <v>0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151</v>
      </c>
      <c r="AT161" s="149" t="s">
        <v>147</v>
      </c>
      <c r="AU161" s="149" t="s">
        <v>152</v>
      </c>
      <c r="AY161" s="14" t="s">
        <v>143</v>
      </c>
      <c r="BE161" s="150">
        <f t="shared" si="14"/>
        <v>0</v>
      </c>
      <c r="BF161" s="150">
        <f t="shared" si="15"/>
        <v>608.86599999999999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152</v>
      </c>
      <c r="BK161" s="151">
        <f t="shared" si="19"/>
        <v>608.86599999999999</v>
      </c>
      <c r="BL161" s="14" t="s">
        <v>151</v>
      </c>
      <c r="BM161" s="149" t="s">
        <v>209</v>
      </c>
    </row>
    <row r="162" spans="1:65" s="2" customFormat="1" ht="16.5" customHeight="1">
      <c r="A162" s="26"/>
      <c r="B162" s="138"/>
      <c r="C162" s="139" t="s">
        <v>241</v>
      </c>
      <c r="D162" s="139" t="s">
        <v>147</v>
      </c>
      <c r="E162" s="140" t="s">
        <v>598</v>
      </c>
      <c r="F162" s="141" t="s">
        <v>599</v>
      </c>
      <c r="G162" s="142" t="s">
        <v>366</v>
      </c>
      <c r="H162" s="143">
        <v>17.812000000000001</v>
      </c>
      <c r="I162" s="143">
        <v>80.811000000000007</v>
      </c>
      <c r="J162" s="143">
        <f t="shared" si="10"/>
        <v>1439.4059999999999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151</v>
      </c>
      <c r="AT162" s="149" t="s">
        <v>147</v>
      </c>
      <c r="AU162" s="149" t="s">
        <v>152</v>
      </c>
      <c r="AY162" s="14" t="s">
        <v>143</v>
      </c>
      <c r="BE162" s="150">
        <f t="shared" si="14"/>
        <v>0</v>
      </c>
      <c r="BF162" s="150">
        <f t="shared" si="15"/>
        <v>1439.4059999999999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152</v>
      </c>
      <c r="BK162" s="151">
        <f t="shared" si="19"/>
        <v>1439.4059999999999</v>
      </c>
      <c r="BL162" s="14" t="s">
        <v>151</v>
      </c>
      <c r="BM162" s="149" t="s">
        <v>212</v>
      </c>
    </row>
    <row r="163" spans="1:65" s="2" customFormat="1" ht="24" customHeight="1">
      <c r="A163" s="26"/>
      <c r="B163" s="138"/>
      <c r="C163" s="139" t="s">
        <v>184</v>
      </c>
      <c r="D163" s="139" t="s">
        <v>147</v>
      </c>
      <c r="E163" s="140" t="s">
        <v>600</v>
      </c>
      <c r="F163" s="141" t="s">
        <v>601</v>
      </c>
      <c r="G163" s="142" t="s">
        <v>366</v>
      </c>
      <c r="H163" s="143">
        <v>5.4379999999999997</v>
      </c>
      <c r="I163" s="143">
        <v>145.155</v>
      </c>
      <c r="J163" s="143">
        <f t="shared" si="10"/>
        <v>789.35299999999995</v>
      </c>
      <c r="K163" s="144"/>
      <c r="L163" s="27"/>
      <c r="M163" s="145" t="s">
        <v>1</v>
      </c>
      <c r="N163" s="146" t="s">
        <v>37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151</v>
      </c>
      <c r="AT163" s="149" t="s">
        <v>147</v>
      </c>
      <c r="AU163" s="149" t="s">
        <v>152</v>
      </c>
      <c r="AY163" s="14" t="s">
        <v>143</v>
      </c>
      <c r="BE163" s="150">
        <f t="shared" si="14"/>
        <v>0</v>
      </c>
      <c r="BF163" s="150">
        <f t="shared" si="15"/>
        <v>789.35299999999995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152</v>
      </c>
      <c r="BK163" s="151">
        <f t="shared" si="19"/>
        <v>789.35299999999995</v>
      </c>
      <c r="BL163" s="14" t="s">
        <v>151</v>
      </c>
      <c r="BM163" s="149" t="s">
        <v>203</v>
      </c>
    </row>
    <row r="164" spans="1:65" s="2" customFormat="1" ht="24" customHeight="1">
      <c r="A164" s="26"/>
      <c r="B164" s="138"/>
      <c r="C164" s="139" t="s">
        <v>256</v>
      </c>
      <c r="D164" s="139" t="s">
        <v>147</v>
      </c>
      <c r="E164" s="140" t="s">
        <v>602</v>
      </c>
      <c r="F164" s="141" t="s">
        <v>603</v>
      </c>
      <c r="G164" s="142" t="s">
        <v>215</v>
      </c>
      <c r="H164" s="143">
        <v>0.59799999999999998</v>
      </c>
      <c r="I164" s="143">
        <v>798.23900000000003</v>
      </c>
      <c r="J164" s="143">
        <f t="shared" si="10"/>
        <v>477.34699999999998</v>
      </c>
      <c r="K164" s="144"/>
      <c r="L164" s="27"/>
      <c r="M164" s="145" t="s">
        <v>1</v>
      </c>
      <c r="N164" s="146" t="s">
        <v>37</v>
      </c>
      <c r="O164" s="147">
        <v>0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151</v>
      </c>
      <c r="AT164" s="149" t="s">
        <v>147</v>
      </c>
      <c r="AU164" s="149" t="s">
        <v>152</v>
      </c>
      <c r="AY164" s="14" t="s">
        <v>143</v>
      </c>
      <c r="BE164" s="150">
        <f t="shared" si="14"/>
        <v>0</v>
      </c>
      <c r="BF164" s="150">
        <f t="shared" si="15"/>
        <v>477.34699999999998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152</v>
      </c>
      <c r="BK164" s="151">
        <f t="shared" si="19"/>
        <v>477.34699999999998</v>
      </c>
      <c r="BL164" s="14" t="s">
        <v>151</v>
      </c>
      <c r="BM164" s="149" t="s">
        <v>199</v>
      </c>
    </row>
    <row r="165" spans="1:65" s="2" customFormat="1" ht="24" customHeight="1">
      <c r="A165" s="26"/>
      <c r="B165" s="138"/>
      <c r="C165" s="139" t="s">
        <v>604</v>
      </c>
      <c r="D165" s="139" t="s">
        <v>147</v>
      </c>
      <c r="E165" s="140" t="s">
        <v>605</v>
      </c>
      <c r="F165" s="141" t="s">
        <v>606</v>
      </c>
      <c r="G165" s="142" t="s">
        <v>215</v>
      </c>
      <c r="H165" s="143">
        <v>2.3E-2</v>
      </c>
      <c r="I165" s="143">
        <v>1168.4570000000001</v>
      </c>
      <c r="J165" s="143">
        <f t="shared" si="10"/>
        <v>26.875</v>
      </c>
      <c r="K165" s="144"/>
      <c r="L165" s="27"/>
      <c r="M165" s="145" t="s">
        <v>1</v>
      </c>
      <c r="N165" s="146" t="s">
        <v>37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151</v>
      </c>
      <c r="AT165" s="149" t="s">
        <v>147</v>
      </c>
      <c r="AU165" s="149" t="s">
        <v>152</v>
      </c>
      <c r="AY165" s="14" t="s">
        <v>143</v>
      </c>
      <c r="BE165" s="150">
        <f t="shared" si="14"/>
        <v>0</v>
      </c>
      <c r="BF165" s="150">
        <f t="shared" si="15"/>
        <v>26.875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152</v>
      </c>
      <c r="BK165" s="151">
        <f t="shared" si="19"/>
        <v>26.875</v>
      </c>
      <c r="BL165" s="14" t="s">
        <v>151</v>
      </c>
      <c r="BM165" s="149" t="s">
        <v>221</v>
      </c>
    </row>
    <row r="166" spans="1:65" s="12" customFormat="1" ht="22.9" customHeight="1">
      <c r="B166" s="126"/>
      <c r="D166" s="127" t="s">
        <v>70</v>
      </c>
      <c r="E166" s="136" t="s">
        <v>144</v>
      </c>
      <c r="F166" s="136" t="s">
        <v>145</v>
      </c>
      <c r="J166" s="137">
        <f>BK166</f>
        <v>5957.1540000000005</v>
      </c>
      <c r="L166" s="126"/>
      <c r="M166" s="130"/>
      <c r="N166" s="131"/>
      <c r="O166" s="131"/>
      <c r="P166" s="132">
        <f>SUM(P167:P175)</f>
        <v>0</v>
      </c>
      <c r="Q166" s="131"/>
      <c r="R166" s="132">
        <f>SUM(R167:R175)</f>
        <v>0</v>
      </c>
      <c r="S166" s="131"/>
      <c r="T166" s="133">
        <f>SUM(T167:T175)</f>
        <v>0</v>
      </c>
      <c r="AR166" s="127" t="s">
        <v>79</v>
      </c>
      <c r="AT166" s="134" t="s">
        <v>70</v>
      </c>
      <c r="AU166" s="134" t="s">
        <v>79</v>
      </c>
      <c r="AY166" s="127" t="s">
        <v>143</v>
      </c>
      <c r="BK166" s="135">
        <f>SUM(BK167:BK175)</f>
        <v>5957.1540000000005</v>
      </c>
    </row>
    <row r="167" spans="1:65" s="2" customFormat="1" ht="16.5" customHeight="1">
      <c r="A167" s="26"/>
      <c r="B167" s="138"/>
      <c r="C167" s="139" t="s">
        <v>7</v>
      </c>
      <c r="D167" s="139" t="s">
        <v>147</v>
      </c>
      <c r="E167" s="140" t="s">
        <v>607</v>
      </c>
      <c r="F167" s="141" t="s">
        <v>608</v>
      </c>
      <c r="G167" s="142" t="s">
        <v>366</v>
      </c>
      <c r="H167" s="143">
        <v>33.765999999999998</v>
      </c>
      <c r="I167" s="143">
        <v>133.11000000000001</v>
      </c>
      <c r="J167" s="143">
        <f t="shared" ref="J167:J175" si="20">ROUND(I167*H167,3)</f>
        <v>4494.5919999999996</v>
      </c>
      <c r="K167" s="144"/>
      <c r="L167" s="27"/>
      <c r="M167" s="145" t="s">
        <v>1</v>
      </c>
      <c r="N167" s="146" t="s">
        <v>37</v>
      </c>
      <c r="O167" s="147">
        <v>0</v>
      </c>
      <c r="P167" s="147">
        <f t="shared" ref="P167:P175" si="21">O167*H167</f>
        <v>0</v>
      </c>
      <c r="Q167" s="147">
        <v>0</v>
      </c>
      <c r="R167" s="147">
        <f t="shared" ref="R167:R175" si="22">Q167*H167</f>
        <v>0</v>
      </c>
      <c r="S167" s="147">
        <v>0</v>
      </c>
      <c r="T167" s="148">
        <f t="shared" ref="T167:T175" si="2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151</v>
      </c>
      <c r="AT167" s="149" t="s">
        <v>147</v>
      </c>
      <c r="AU167" s="149" t="s">
        <v>152</v>
      </c>
      <c r="AY167" s="14" t="s">
        <v>143</v>
      </c>
      <c r="BE167" s="150">
        <f t="shared" ref="BE167:BE175" si="24">IF(N167="základná",J167,0)</f>
        <v>0</v>
      </c>
      <c r="BF167" s="150">
        <f t="shared" ref="BF167:BF175" si="25">IF(N167="znížená",J167,0)</f>
        <v>4494.5919999999996</v>
      </c>
      <c r="BG167" s="150">
        <f t="shared" ref="BG167:BG175" si="26">IF(N167="zákl. prenesená",J167,0)</f>
        <v>0</v>
      </c>
      <c r="BH167" s="150">
        <f t="shared" ref="BH167:BH175" si="27">IF(N167="zníž. prenesená",J167,0)</f>
        <v>0</v>
      </c>
      <c r="BI167" s="150">
        <f t="shared" ref="BI167:BI175" si="28">IF(N167="nulová",J167,0)</f>
        <v>0</v>
      </c>
      <c r="BJ167" s="14" t="s">
        <v>152</v>
      </c>
      <c r="BK167" s="151">
        <f t="shared" ref="BK167:BK175" si="29">ROUND(I167*H167,3)</f>
        <v>4494.5919999999996</v>
      </c>
      <c r="BL167" s="14" t="s">
        <v>151</v>
      </c>
      <c r="BM167" s="149" t="s">
        <v>225</v>
      </c>
    </row>
    <row r="168" spans="1:65" s="2" customFormat="1" ht="16.5" customHeight="1">
      <c r="A168" s="26"/>
      <c r="B168" s="138"/>
      <c r="C168" s="139" t="s">
        <v>265</v>
      </c>
      <c r="D168" s="139" t="s">
        <v>147</v>
      </c>
      <c r="E168" s="140" t="s">
        <v>609</v>
      </c>
      <c r="F168" s="141" t="s">
        <v>610</v>
      </c>
      <c r="G168" s="142" t="s">
        <v>366</v>
      </c>
      <c r="H168" s="143">
        <v>1.339</v>
      </c>
      <c r="I168" s="143">
        <v>126.928</v>
      </c>
      <c r="J168" s="143">
        <f t="shared" si="20"/>
        <v>169.95699999999999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 t="shared" si="21"/>
        <v>0</v>
      </c>
      <c r="Q168" s="147">
        <v>0</v>
      </c>
      <c r="R168" s="147">
        <f t="shared" si="22"/>
        <v>0</v>
      </c>
      <c r="S168" s="147">
        <v>0</v>
      </c>
      <c r="T168" s="148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151</v>
      </c>
      <c r="AT168" s="149" t="s">
        <v>147</v>
      </c>
      <c r="AU168" s="149" t="s">
        <v>152</v>
      </c>
      <c r="AY168" s="14" t="s">
        <v>143</v>
      </c>
      <c r="BE168" s="150">
        <f t="shared" si="24"/>
        <v>0</v>
      </c>
      <c r="BF168" s="150">
        <f t="shared" si="25"/>
        <v>169.95699999999999</v>
      </c>
      <c r="BG168" s="150">
        <f t="shared" si="26"/>
        <v>0</v>
      </c>
      <c r="BH168" s="150">
        <f t="shared" si="27"/>
        <v>0</v>
      </c>
      <c r="BI168" s="150">
        <f t="shared" si="28"/>
        <v>0</v>
      </c>
      <c r="BJ168" s="14" t="s">
        <v>152</v>
      </c>
      <c r="BK168" s="151">
        <f t="shared" si="29"/>
        <v>169.95699999999999</v>
      </c>
      <c r="BL168" s="14" t="s">
        <v>151</v>
      </c>
      <c r="BM168" s="149" t="s">
        <v>230</v>
      </c>
    </row>
    <row r="169" spans="1:65" s="2" customFormat="1" ht="24" customHeight="1">
      <c r="A169" s="26"/>
      <c r="B169" s="138"/>
      <c r="C169" s="139" t="s">
        <v>190</v>
      </c>
      <c r="D169" s="139" t="s">
        <v>147</v>
      </c>
      <c r="E169" s="140" t="s">
        <v>611</v>
      </c>
      <c r="F169" s="141" t="s">
        <v>612</v>
      </c>
      <c r="G169" s="142" t="s">
        <v>215</v>
      </c>
      <c r="H169" s="143">
        <v>0.14399999999999999</v>
      </c>
      <c r="I169" s="143">
        <v>756.57899999999995</v>
      </c>
      <c r="J169" s="143">
        <f t="shared" si="20"/>
        <v>108.947</v>
      </c>
      <c r="K169" s="144"/>
      <c r="L169" s="27"/>
      <c r="M169" s="145" t="s">
        <v>1</v>
      </c>
      <c r="N169" s="146" t="s">
        <v>37</v>
      </c>
      <c r="O169" s="147">
        <v>0</v>
      </c>
      <c r="P169" s="147">
        <f t="shared" si="21"/>
        <v>0</v>
      </c>
      <c r="Q169" s="147">
        <v>0</v>
      </c>
      <c r="R169" s="147">
        <f t="shared" si="22"/>
        <v>0</v>
      </c>
      <c r="S169" s="147">
        <v>0</v>
      </c>
      <c r="T169" s="148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151</v>
      </c>
      <c r="AT169" s="149" t="s">
        <v>147</v>
      </c>
      <c r="AU169" s="149" t="s">
        <v>152</v>
      </c>
      <c r="AY169" s="14" t="s">
        <v>143</v>
      </c>
      <c r="BE169" s="150">
        <f t="shared" si="24"/>
        <v>0</v>
      </c>
      <c r="BF169" s="150">
        <f t="shared" si="25"/>
        <v>108.947</v>
      </c>
      <c r="BG169" s="150">
        <f t="shared" si="26"/>
        <v>0</v>
      </c>
      <c r="BH169" s="150">
        <f t="shared" si="27"/>
        <v>0</v>
      </c>
      <c r="BI169" s="150">
        <f t="shared" si="28"/>
        <v>0</v>
      </c>
      <c r="BJ169" s="14" t="s">
        <v>152</v>
      </c>
      <c r="BK169" s="151">
        <f t="shared" si="29"/>
        <v>108.947</v>
      </c>
      <c r="BL169" s="14" t="s">
        <v>151</v>
      </c>
      <c r="BM169" s="149" t="s">
        <v>165</v>
      </c>
    </row>
    <row r="170" spans="1:65" s="2" customFormat="1" ht="16.5" customHeight="1">
      <c r="A170" s="26"/>
      <c r="B170" s="138"/>
      <c r="C170" s="139" t="s">
        <v>279</v>
      </c>
      <c r="D170" s="139" t="s">
        <v>147</v>
      </c>
      <c r="E170" s="140" t="s">
        <v>613</v>
      </c>
      <c r="F170" s="141" t="s">
        <v>614</v>
      </c>
      <c r="G170" s="142" t="s">
        <v>150</v>
      </c>
      <c r="H170" s="143">
        <v>18.89</v>
      </c>
      <c r="I170" s="143">
        <v>18.427</v>
      </c>
      <c r="J170" s="143">
        <f t="shared" si="20"/>
        <v>348.08600000000001</v>
      </c>
      <c r="K170" s="144"/>
      <c r="L170" s="27"/>
      <c r="M170" s="145" t="s">
        <v>1</v>
      </c>
      <c r="N170" s="146" t="s">
        <v>37</v>
      </c>
      <c r="O170" s="147">
        <v>0</v>
      </c>
      <c r="P170" s="147">
        <f t="shared" si="21"/>
        <v>0</v>
      </c>
      <c r="Q170" s="147">
        <v>0</v>
      </c>
      <c r="R170" s="147">
        <f t="shared" si="22"/>
        <v>0</v>
      </c>
      <c r="S170" s="147">
        <v>0</v>
      </c>
      <c r="T170" s="148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151</v>
      </c>
      <c r="AT170" s="149" t="s">
        <v>147</v>
      </c>
      <c r="AU170" s="149" t="s">
        <v>152</v>
      </c>
      <c r="AY170" s="14" t="s">
        <v>143</v>
      </c>
      <c r="BE170" s="150">
        <f t="shared" si="24"/>
        <v>0</v>
      </c>
      <c r="BF170" s="150">
        <f t="shared" si="25"/>
        <v>348.08600000000001</v>
      </c>
      <c r="BG170" s="150">
        <f t="shared" si="26"/>
        <v>0</v>
      </c>
      <c r="BH170" s="150">
        <f t="shared" si="27"/>
        <v>0</v>
      </c>
      <c r="BI170" s="150">
        <f t="shared" si="28"/>
        <v>0</v>
      </c>
      <c r="BJ170" s="14" t="s">
        <v>152</v>
      </c>
      <c r="BK170" s="151">
        <f t="shared" si="29"/>
        <v>348.08600000000001</v>
      </c>
      <c r="BL170" s="14" t="s">
        <v>151</v>
      </c>
      <c r="BM170" s="149" t="s">
        <v>240</v>
      </c>
    </row>
    <row r="171" spans="1:65" s="2" customFormat="1" ht="16.5" customHeight="1">
      <c r="A171" s="26"/>
      <c r="B171" s="138"/>
      <c r="C171" s="139" t="s">
        <v>194</v>
      </c>
      <c r="D171" s="139" t="s">
        <v>147</v>
      </c>
      <c r="E171" s="140" t="s">
        <v>148</v>
      </c>
      <c r="F171" s="141" t="s">
        <v>149</v>
      </c>
      <c r="G171" s="142" t="s">
        <v>150</v>
      </c>
      <c r="H171" s="143">
        <v>27.22</v>
      </c>
      <c r="I171" s="143">
        <v>25.477</v>
      </c>
      <c r="J171" s="143">
        <f t="shared" si="20"/>
        <v>693.48400000000004</v>
      </c>
      <c r="K171" s="144"/>
      <c r="L171" s="27"/>
      <c r="M171" s="145" t="s">
        <v>1</v>
      </c>
      <c r="N171" s="146" t="s">
        <v>37</v>
      </c>
      <c r="O171" s="147">
        <v>0</v>
      </c>
      <c r="P171" s="147">
        <f t="shared" si="21"/>
        <v>0</v>
      </c>
      <c r="Q171" s="147">
        <v>0</v>
      </c>
      <c r="R171" s="147">
        <f t="shared" si="22"/>
        <v>0</v>
      </c>
      <c r="S171" s="147">
        <v>0</v>
      </c>
      <c r="T171" s="148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151</v>
      </c>
      <c r="AT171" s="149" t="s">
        <v>147</v>
      </c>
      <c r="AU171" s="149" t="s">
        <v>152</v>
      </c>
      <c r="AY171" s="14" t="s">
        <v>143</v>
      </c>
      <c r="BE171" s="150">
        <f t="shared" si="24"/>
        <v>0</v>
      </c>
      <c r="BF171" s="150">
        <f t="shared" si="25"/>
        <v>693.48400000000004</v>
      </c>
      <c r="BG171" s="150">
        <f t="shared" si="26"/>
        <v>0</v>
      </c>
      <c r="BH171" s="150">
        <f t="shared" si="27"/>
        <v>0</v>
      </c>
      <c r="BI171" s="150">
        <f t="shared" si="28"/>
        <v>0</v>
      </c>
      <c r="BJ171" s="14" t="s">
        <v>152</v>
      </c>
      <c r="BK171" s="151">
        <f t="shared" si="29"/>
        <v>693.48400000000004</v>
      </c>
      <c r="BL171" s="14" t="s">
        <v>151</v>
      </c>
      <c r="BM171" s="149" t="s">
        <v>245</v>
      </c>
    </row>
    <row r="172" spans="1:65" s="2" customFormat="1" ht="24" customHeight="1">
      <c r="A172" s="26"/>
      <c r="B172" s="138"/>
      <c r="C172" s="139" t="s">
        <v>299</v>
      </c>
      <c r="D172" s="139" t="s">
        <v>147</v>
      </c>
      <c r="E172" s="140" t="s">
        <v>615</v>
      </c>
      <c r="F172" s="141" t="s">
        <v>616</v>
      </c>
      <c r="G172" s="142" t="s">
        <v>172</v>
      </c>
      <c r="H172" s="143">
        <v>3</v>
      </c>
      <c r="I172" s="143">
        <v>13.47</v>
      </c>
      <c r="J172" s="143">
        <f t="shared" si="20"/>
        <v>40.409999999999997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 t="shared" si="21"/>
        <v>0</v>
      </c>
      <c r="Q172" s="147">
        <v>0</v>
      </c>
      <c r="R172" s="147">
        <f t="shared" si="22"/>
        <v>0</v>
      </c>
      <c r="S172" s="147">
        <v>0</v>
      </c>
      <c r="T172" s="148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151</v>
      </c>
      <c r="AT172" s="149" t="s">
        <v>147</v>
      </c>
      <c r="AU172" s="149" t="s">
        <v>152</v>
      </c>
      <c r="AY172" s="14" t="s">
        <v>143</v>
      </c>
      <c r="BE172" s="150">
        <f t="shared" si="24"/>
        <v>0</v>
      </c>
      <c r="BF172" s="150">
        <f t="shared" si="25"/>
        <v>40.409999999999997</v>
      </c>
      <c r="BG172" s="150">
        <f t="shared" si="26"/>
        <v>0</v>
      </c>
      <c r="BH172" s="150">
        <f t="shared" si="27"/>
        <v>0</v>
      </c>
      <c r="BI172" s="150">
        <f t="shared" si="28"/>
        <v>0</v>
      </c>
      <c r="BJ172" s="14" t="s">
        <v>152</v>
      </c>
      <c r="BK172" s="151">
        <f t="shared" si="29"/>
        <v>40.409999999999997</v>
      </c>
      <c r="BL172" s="14" t="s">
        <v>151</v>
      </c>
      <c r="BM172" s="149" t="s">
        <v>249</v>
      </c>
    </row>
    <row r="173" spans="1:65" s="2" customFormat="1" ht="24" customHeight="1">
      <c r="A173" s="26"/>
      <c r="B173" s="138"/>
      <c r="C173" s="139" t="s">
        <v>617</v>
      </c>
      <c r="D173" s="139" t="s">
        <v>147</v>
      </c>
      <c r="E173" s="140" t="s">
        <v>618</v>
      </c>
      <c r="F173" s="141" t="s">
        <v>619</v>
      </c>
      <c r="G173" s="142" t="s">
        <v>172</v>
      </c>
      <c r="H173" s="143">
        <v>3</v>
      </c>
      <c r="I173" s="143">
        <v>14.429</v>
      </c>
      <c r="J173" s="143">
        <f t="shared" si="20"/>
        <v>43.286999999999999</v>
      </c>
      <c r="K173" s="144"/>
      <c r="L173" s="27"/>
      <c r="M173" s="145" t="s">
        <v>1</v>
      </c>
      <c r="N173" s="146" t="s">
        <v>37</v>
      </c>
      <c r="O173" s="147">
        <v>0</v>
      </c>
      <c r="P173" s="147">
        <f t="shared" si="21"/>
        <v>0</v>
      </c>
      <c r="Q173" s="147">
        <v>0</v>
      </c>
      <c r="R173" s="147">
        <f t="shared" si="22"/>
        <v>0</v>
      </c>
      <c r="S173" s="147">
        <v>0</v>
      </c>
      <c r="T173" s="148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151</v>
      </c>
      <c r="AT173" s="149" t="s">
        <v>147</v>
      </c>
      <c r="AU173" s="149" t="s">
        <v>152</v>
      </c>
      <c r="AY173" s="14" t="s">
        <v>143</v>
      </c>
      <c r="BE173" s="150">
        <f t="shared" si="24"/>
        <v>0</v>
      </c>
      <c r="BF173" s="150">
        <f t="shared" si="25"/>
        <v>43.286999999999999</v>
      </c>
      <c r="BG173" s="150">
        <f t="shared" si="26"/>
        <v>0</v>
      </c>
      <c r="BH173" s="150">
        <f t="shared" si="27"/>
        <v>0</v>
      </c>
      <c r="BI173" s="150">
        <f t="shared" si="28"/>
        <v>0</v>
      </c>
      <c r="BJ173" s="14" t="s">
        <v>152</v>
      </c>
      <c r="BK173" s="151">
        <f t="shared" si="29"/>
        <v>43.286999999999999</v>
      </c>
      <c r="BL173" s="14" t="s">
        <v>151</v>
      </c>
      <c r="BM173" s="149" t="s">
        <v>255</v>
      </c>
    </row>
    <row r="174" spans="1:65" s="2" customFormat="1" ht="24" customHeight="1">
      <c r="A174" s="26"/>
      <c r="B174" s="138"/>
      <c r="C174" s="139" t="s">
        <v>198</v>
      </c>
      <c r="D174" s="139" t="s">
        <v>147</v>
      </c>
      <c r="E174" s="140" t="s">
        <v>620</v>
      </c>
      <c r="F174" s="141" t="s">
        <v>621</v>
      </c>
      <c r="G174" s="142" t="s">
        <v>172</v>
      </c>
      <c r="H174" s="143">
        <v>1</v>
      </c>
      <c r="I174" s="143">
        <v>19.271000000000001</v>
      </c>
      <c r="J174" s="143">
        <f t="shared" si="20"/>
        <v>19.271000000000001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21"/>
        <v>0</v>
      </c>
      <c r="Q174" s="147">
        <v>0</v>
      </c>
      <c r="R174" s="147">
        <f t="shared" si="22"/>
        <v>0</v>
      </c>
      <c r="S174" s="147">
        <v>0</v>
      </c>
      <c r="T174" s="148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151</v>
      </c>
      <c r="AT174" s="149" t="s">
        <v>147</v>
      </c>
      <c r="AU174" s="149" t="s">
        <v>152</v>
      </c>
      <c r="AY174" s="14" t="s">
        <v>143</v>
      </c>
      <c r="BE174" s="150">
        <f t="shared" si="24"/>
        <v>0</v>
      </c>
      <c r="BF174" s="150">
        <f t="shared" si="25"/>
        <v>19.271000000000001</v>
      </c>
      <c r="BG174" s="150">
        <f t="shared" si="26"/>
        <v>0</v>
      </c>
      <c r="BH174" s="150">
        <f t="shared" si="27"/>
        <v>0</v>
      </c>
      <c r="BI174" s="150">
        <f t="shared" si="28"/>
        <v>0</v>
      </c>
      <c r="BJ174" s="14" t="s">
        <v>152</v>
      </c>
      <c r="BK174" s="151">
        <f t="shared" si="29"/>
        <v>19.271000000000001</v>
      </c>
      <c r="BL174" s="14" t="s">
        <v>151</v>
      </c>
      <c r="BM174" s="149" t="s">
        <v>259</v>
      </c>
    </row>
    <row r="175" spans="1:65" s="2" customFormat="1" ht="16.5" customHeight="1">
      <c r="A175" s="26"/>
      <c r="B175" s="138"/>
      <c r="C175" s="139" t="s">
        <v>308</v>
      </c>
      <c r="D175" s="139" t="s">
        <v>147</v>
      </c>
      <c r="E175" s="140" t="s">
        <v>622</v>
      </c>
      <c r="F175" s="141" t="s">
        <v>623</v>
      </c>
      <c r="G175" s="142" t="s">
        <v>275</v>
      </c>
      <c r="H175" s="143">
        <v>16</v>
      </c>
      <c r="I175" s="143">
        <v>2.4449999999999998</v>
      </c>
      <c r="J175" s="143">
        <f t="shared" si="20"/>
        <v>39.119999999999997</v>
      </c>
      <c r="K175" s="144"/>
      <c r="L175" s="27"/>
      <c r="M175" s="145" t="s">
        <v>1</v>
      </c>
      <c r="N175" s="146" t="s">
        <v>37</v>
      </c>
      <c r="O175" s="147">
        <v>0</v>
      </c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151</v>
      </c>
      <c r="AT175" s="149" t="s">
        <v>147</v>
      </c>
      <c r="AU175" s="149" t="s">
        <v>152</v>
      </c>
      <c r="AY175" s="14" t="s">
        <v>143</v>
      </c>
      <c r="BE175" s="150">
        <f t="shared" si="24"/>
        <v>0</v>
      </c>
      <c r="BF175" s="150">
        <f t="shared" si="25"/>
        <v>39.119999999999997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4" t="s">
        <v>152</v>
      </c>
      <c r="BK175" s="151">
        <f t="shared" si="29"/>
        <v>39.119999999999997</v>
      </c>
      <c r="BL175" s="14" t="s">
        <v>151</v>
      </c>
      <c r="BM175" s="149" t="s">
        <v>262</v>
      </c>
    </row>
    <row r="176" spans="1:65" s="12" customFormat="1" ht="22.9" customHeight="1">
      <c r="B176" s="126"/>
      <c r="D176" s="127" t="s">
        <v>70</v>
      </c>
      <c r="E176" s="136" t="s">
        <v>151</v>
      </c>
      <c r="F176" s="136" t="s">
        <v>624</v>
      </c>
      <c r="J176" s="137">
        <f>BK176</f>
        <v>1327.796</v>
      </c>
      <c r="L176" s="126"/>
      <c r="M176" s="130"/>
      <c r="N176" s="131"/>
      <c r="O176" s="131"/>
      <c r="P176" s="132">
        <f>SUM(P177:P184)</f>
        <v>0</v>
      </c>
      <c r="Q176" s="131"/>
      <c r="R176" s="132">
        <f>SUM(R177:R184)</f>
        <v>0</v>
      </c>
      <c r="S176" s="131"/>
      <c r="T176" s="133">
        <f>SUM(T177:T184)</f>
        <v>0</v>
      </c>
      <c r="AR176" s="127" t="s">
        <v>79</v>
      </c>
      <c r="AT176" s="134" t="s">
        <v>70</v>
      </c>
      <c r="AU176" s="134" t="s">
        <v>79</v>
      </c>
      <c r="AY176" s="127" t="s">
        <v>143</v>
      </c>
      <c r="BK176" s="135">
        <f>SUM(BK177:BK184)</f>
        <v>1327.796</v>
      </c>
    </row>
    <row r="177" spans="1:65" s="2" customFormat="1" ht="24" customHeight="1">
      <c r="A177" s="26"/>
      <c r="B177" s="138"/>
      <c r="C177" s="139" t="s">
        <v>202</v>
      </c>
      <c r="D177" s="139" t="s">
        <v>147</v>
      </c>
      <c r="E177" s="140" t="s">
        <v>625</v>
      </c>
      <c r="F177" s="141" t="s">
        <v>626</v>
      </c>
      <c r="G177" s="142" t="s">
        <v>172</v>
      </c>
      <c r="H177" s="143">
        <v>8</v>
      </c>
      <c r="I177" s="143">
        <v>8.141</v>
      </c>
      <c r="J177" s="143">
        <f t="shared" ref="J177:J184" si="30">ROUND(I177*H177,3)</f>
        <v>65.128</v>
      </c>
      <c r="K177" s="144"/>
      <c r="L177" s="27"/>
      <c r="M177" s="145" t="s">
        <v>1</v>
      </c>
      <c r="N177" s="146" t="s">
        <v>37</v>
      </c>
      <c r="O177" s="147">
        <v>0</v>
      </c>
      <c r="P177" s="147">
        <f t="shared" ref="P177:P184" si="31">O177*H177</f>
        <v>0</v>
      </c>
      <c r="Q177" s="147">
        <v>0</v>
      </c>
      <c r="R177" s="147">
        <f t="shared" ref="R177:R184" si="32">Q177*H177</f>
        <v>0</v>
      </c>
      <c r="S177" s="147">
        <v>0</v>
      </c>
      <c r="T177" s="148">
        <f t="shared" ref="T177:T184" si="3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151</v>
      </c>
      <c r="AT177" s="149" t="s">
        <v>147</v>
      </c>
      <c r="AU177" s="149" t="s">
        <v>152</v>
      </c>
      <c r="AY177" s="14" t="s">
        <v>143</v>
      </c>
      <c r="BE177" s="150">
        <f t="shared" ref="BE177:BE184" si="34">IF(N177="základná",J177,0)</f>
        <v>0</v>
      </c>
      <c r="BF177" s="150">
        <f t="shared" ref="BF177:BF184" si="35">IF(N177="znížená",J177,0)</f>
        <v>65.128</v>
      </c>
      <c r="BG177" s="150">
        <f t="shared" ref="BG177:BG184" si="36">IF(N177="zákl. prenesená",J177,0)</f>
        <v>0</v>
      </c>
      <c r="BH177" s="150">
        <f t="shared" ref="BH177:BH184" si="37">IF(N177="zníž. prenesená",J177,0)</f>
        <v>0</v>
      </c>
      <c r="BI177" s="150">
        <f t="shared" ref="BI177:BI184" si="38">IF(N177="nulová",J177,0)</f>
        <v>0</v>
      </c>
      <c r="BJ177" s="14" t="s">
        <v>152</v>
      </c>
      <c r="BK177" s="151">
        <f t="shared" ref="BK177:BK184" si="39">ROUND(I177*H177,3)</f>
        <v>65.128</v>
      </c>
      <c r="BL177" s="14" t="s">
        <v>151</v>
      </c>
      <c r="BM177" s="149" t="s">
        <v>268</v>
      </c>
    </row>
    <row r="178" spans="1:65" s="2" customFormat="1" ht="16.5" customHeight="1">
      <c r="A178" s="26"/>
      <c r="B178" s="138"/>
      <c r="C178" s="139" t="s">
        <v>315</v>
      </c>
      <c r="D178" s="139" t="s">
        <v>147</v>
      </c>
      <c r="E178" s="140" t="s">
        <v>627</v>
      </c>
      <c r="F178" s="141" t="s">
        <v>628</v>
      </c>
      <c r="G178" s="142" t="s">
        <v>366</v>
      </c>
      <c r="H178" s="143">
        <v>2.4350000000000001</v>
      </c>
      <c r="I178" s="143">
        <v>86.680999999999997</v>
      </c>
      <c r="J178" s="143">
        <f t="shared" si="30"/>
        <v>211.06800000000001</v>
      </c>
      <c r="K178" s="144"/>
      <c r="L178" s="27"/>
      <c r="M178" s="145" t="s">
        <v>1</v>
      </c>
      <c r="N178" s="146" t="s">
        <v>37</v>
      </c>
      <c r="O178" s="147">
        <v>0</v>
      </c>
      <c r="P178" s="147">
        <f t="shared" si="31"/>
        <v>0</v>
      </c>
      <c r="Q178" s="147">
        <v>0</v>
      </c>
      <c r="R178" s="147">
        <f t="shared" si="32"/>
        <v>0</v>
      </c>
      <c r="S178" s="147">
        <v>0</v>
      </c>
      <c r="T178" s="148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151</v>
      </c>
      <c r="AT178" s="149" t="s">
        <v>147</v>
      </c>
      <c r="AU178" s="149" t="s">
        <v>152</v>
      </c>
      <c r="AY178" s="14" t="s">
        <v>143</v>
      </c>
      <c r="BE178" s="150">
        <f t="shared" si="34"/>
        <v>0</v>
      </c>
      <c r="BF178" s="150">
        <f t="shared" si="35"/>
        <v>211.06800000000001</v>
      </c>
      <c r="BG178" s="150">
        <f t="shared" si="36"/>
        <v>0</v>
      </c>
      <c r="BH178" s="150">
        <f t="shared" si="37"/>
        <v>0</v>
      </c>
      <c r="BI178" s="150">
        <f t="shared" si="38"/>
        <v>0</v>
      </c>
      <c r="BJ178" s="14" t="s">
        <v>152</v>
      </c>
      <c r="BK178" s="151">
        <f t="shared" si="39"/>
        <v>211.06800000000001</v>
      </c>
      <c r="BL178" s="14" t="s">
        <v>151</v>
      </c>
      <c r="BM178" s="149" t="s">
        <v>271</v>
      </c>
    </row>
    <row r="179" spans="1:65" s="2" customFormat="1" ht="16.5" customHeight="1">
      <c r="A179" s="26"/>
      <c r="B179" s="138"/>
      <c r="C179" s="139" t="s">
        <v>206</v>
      </c>
      <c r="D179" s="139" t="s">
        <v>147</v>
      </c>
      <c r="E179" s="140" t="s">
        <v>629</v>
      </c>
      <c r="F179" s="141" t="s">
        <v>630</v>
      </c>
      <c r="G179" s="142" t="s">
        <v>150</v>
      </c>
      <c r="H179" s="143">
        <v>15.36</v>
      </c>
      <c r="I179" s="143">
        <v>14.064</v>
      </c>
      <c r="J179" s="143">
        <f t="shared" si="30"/>
        <v>216.023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 t="shared" si="31"/>
        <v>0</v>
      </c>
      <c r="Q179" s="147">
        <v>0</v>
      </c>
      <c r="R179" s="147">
        <f t="shared" si="32"/>
        <v>0</v>
      </c>
      <c r="S179" s="147">
        <v>0</v>
      </c>
      <c r="T179" s="148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151</v>
      </c>
      <c r="AT179" s="149" t="s">
        <v>147</v>
      </c>
      <c r="AU179" s="149" t="s">
        <v>152</v>
      </c>
      <c r="AY179" s="14" t="s">
        <v>143</v>
      </c>
      <c r="BE179" s="150">
        <f t="shared" si="34"/>
        <v>0</v>
      </c>
      <c r="BF179" s="150">
        <f t="shared" si="35"/>
        <v>216.023</v>
      </c>
      <c r="BG179" s="150">
        <f t="shared" si="36"/>
        <v>0</v>
      </c>
      <c r="BH179" s="150">
        <f t="shared" si="37"/>
        <v>0</v>
      </c>
      <c r="BI179" s="150">
        <f t="shared" si="38"/>
        <v>0</v>
      </c>
      <c r="BJ179" s="14" t="s">
        <v>152</v>
      </c>
      <c r="BK179" s="151">
        <f t="shared" si="39"/>
        <v>216.023</v>
      </c>
      <c r="BL179" s="14" t="s">
        <v>151</v>
      </c>
      <c r="BM179" s="149" t="s">
        <v>276</v>
      </c>
    </row>
    <row r="180" spans="1:65" s="2" customFormat="1" ht="16.5" customHeight="1">
      <c r="A180" s="26"/>
      <c r="B180" s="138"/>
      <c r="C180" s="139" t="s">
        <v>326</v>
      </c>
      <c r="D180" s="139" t="s">
        <v>147</v>
      </c>
      <c r="E180" s="140" t="s">
        <v>631</v>
      </c>
      <c r="F180" s="141" t="s">
        <v>632</v>
      </c>
      <c r="G180" s="142" t="s">
        <v>150</v>
      </c>
      <c r="H180" s="143">
        <v>15.36</v>
      </c>
      <c r="I180" s="143">
        <v>3.7789999999999999</v>
      </c>
      <c r="J180" s="143">
        <f t="shared" si="30"/>
        <v>58.045000000000002</v>
      </c>
      <c r="K180" s="144"/>
      <c r="L180" s="27"/>
      <c r="M180" s="145" t="s">
        <v>1</v>
      </c>
      <c r="N180" s="146" t="s">
        <v>37</v>
      </c>
      <c r="O180" s="147">
        <v>0</v>
      </c>
      <c r="P180" s="147">
        <f t="shared" si="31"/>
        <v>0</v>
      </c>
      <c r="Q180" s="147">
        <v>0</v>
      </c>
      <c r="R180" s="147">
        <f t="shared" si="32"/>
        <v>0</v>
      </c>
      <c r="S180" s="147">
        <v>0</v>
      </c>
      <c r="T180" s="148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151</v>
      </c>
      <c r="AT180" s="149" t="s">
        <v>147</v>
      </c>
      <c r="AU180" s="149" t="s">
        <v>152</v>
      </c>
      <c r="AY180" s="14" t="s">
        <v>143</v>
      </c>
      <c r="BE180" s="150">
        <f t="shared" si="34"/>
        <v>0</v>
      </c>
      <c r="BF180" s="150">
        <f t="shared" si="35"/>
        <v>58.045000000000002</v>
      </c>
      <c r="BG180" s="150">
        <f t="shared" si="36"/>
        <v>0</v>
      </c>
      <c r="BH180" s="150">
        <f t="shared" si="37"/>
        <v>0</v>
      </c>
      <c r="BI180" s="150">
        <f t="shared" si="38"/>
        <v>0</v>
      </c>
      <c r="BJ180" s="14" t="s">
        <v>152</v>
      </c>
      <c r="BK180" s="151">
        <f t="shared" si="39"/>
        <v>58.045000000000002</v>
      </c>
      <c r="BL180" s="14" t="s">
        <v>151</v>
      </c>
      <c r="BM180" s="149" t="s">
        <v>278</v>
      </c>
    </row>
    <row r="181" spans="1:65" s="2" customFormat="1" ht="16.5" customHeight="1">
      <c r="A181" s="26"/>
      <c r="B181" s="138"/>
      <c r="C181" s="139" t="s">
        <v>209</v>
      </c>
      <c r="D181" s="139" t="s">
        <v>147</v>
      </c>
      <c r="E181" s="140" t="s">
        <v>633</v>
      </c>
      <c r="F181" s="141" t="s">
        <v>634</v>
      </c>
      <c r="G181" s="142" t="s">
        <v>366</v>
      </c>
      <c r="H181" s="143">
        <v>0.58099999999999996</v>
      </c>
      <c r="I181" s="143">
        <v>91.543000000000006</v>
      </c>
      <c r="J181" s="143">
        <f t="shared" si="30"/>
        <v>53.186</v>
      </c>
      <c r="K181" s="144"/>
      <c r="L181" s="27"/>
      <c r="M181" s="145" t="s">
        <v>1</v>
      </c>
      <c r="N181" s="146" t="s">
        <v>37</v>
      </c>
      <c r="O181" s="147">
        <v>0</v>
      </c>
      <c r="P181" s="147">
        <f t="shared" si="31"/>
        <v>0</v>
      </c>
      <c r="Q181" s="147">
        <v>0</v>
      </c>
      <c r="R181" s="147">
        <f t="shared" si="32"/>
        <v>0</v>
      </c>
      <c r="S181" s="147">
        <v>0</v>
      </c>
      <c r="T181" s="148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151</v>
      </c>
      <c r="AT181" s="149" t="s">
        <v>147</v>
      </c>
      <c r="AU181" s="149" t="s">
        <v>152</v>
      </c>
      <c r="AY181" s="14" t="s">
        <v>143</v>
      </c>
      <c r="BE181" s="150">
        <f t="shared" si="34"/>
        <v>0</v>
      </c>
      <c r="BF181" s="150">
        <f t="shared" si="35"/>
        <v>53.186</v>
      </c>
      <c r="BG181" s="150">
        <f t="shared" si="36"/>
        <v>0</v>
      </c>
      <c r="BH181" s="150">
        <f t="shared" si="37"/>
        <v>0</v>
      </c>
      <c r="BI181" s="150">
        <f t="shared" si="38"/>
        <v>0</v>
      </c>
      <c r="BJ181" s="14" t="s">
        <v>152</v>
      </c>
      <c r="BK181" s="151">
        <f t="shared" si="39"/>
        <v>53.186</v>
      </c>
      <c r="BL181" s="14" t="s">
        <v>151</v>
      </c>
      <c r="BM181" s="149" t="s">
        <v>282</v>
      </c>
    </row>
    <row r="182" spans="1:65" s="2" customFormat="1" ht="24" customHeight="1">
      <c r="A182" s="26"/>
      <c r="B182" s="138"/>
      <c r="C182" s="139" t="s">
        <v>333</v>
      </c>
      <c r="D182" s="139" t="s">
        <v>147</v>
      </c>
      <c r="E182" s="140" t="s">
        <v>635</v>
      </c>
      <c r="F182" s="141" t="s">
        <v>636</v>
      </c>
      <c r="G182" s="142" t="s">
        <v>150</v>
      </c>
      <c r="H182" s="143">
        <v>3.87</v>
      </c>
      <c r="I182" s="143">
        <v>8.4139999999999997</v>
      </c>
      <c r="J182" s="143">
        <f t="shared" si="30"/>
        <v>32.561999999999998</v>
      </c>
      <c r="K182" s="144"/>
      <c r="L182" s="27"/>
      <c r="M182" s="145" t="s">
        <v>1</v>
      </c>
      <c r="N182" s="146" t="s">
        <v>37</v>
      </c>
      <c r="O182" s="147">
        <v>0</v>
      </c>
      <c r="P182" s="147">
        <f t="shared" si="31"/>
        <v>0</v>
      </c>
      <c r="Q182" s="147">
        <v>0</v>
      </c>
      <c r="R182" s="147">
        <f t="shared" si="32"/>
        <v>0</v>
      </c>
      <c r="S182" s="147">
        <v>0</v>
      </c>
      <c r="T182" s="148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151</v>
      </c>
      <c r="AT182" s="149" t="s">
        <v>147</v>
      </c>
      <c r="AU182" s="149" t="s">
        <v>152</v>
      </c>
      <c r="AY182" s="14" t="s">
        <v>143</v>
      </c>
      <c r="BE182" s="150">
        <f t="shared" si="34"/>
        <v>0</v>
      </c>
      <c r="BF182" s="150">
        <f t="shared" si="35"/>
        <v>32.561999999999998</v>
      </c>
      <c r="BG182" s="150">
        <f t="shared" si="36"/>
        <v>0</v>
      </c>
      <c r="BH182" s="150">
        <f t="shared" si="37"/>
        <v>0</v>
      </c>
      <c r="BI182" s="150">
        <f t="shared" si="38"/>
        <v>0</v>
      </c>
      <c r="BJ182" s="14" t="s">
        <v>152</v>
      </c>
      <c r="BK182" s="151">
        <f t="shared" si="39"/>
        <v>32.561999999999998</v>
      </c>
      <c r="BL182" s="14" t="s">
        <v>151</v>
      </c>
      <c r="BM182" s="149" t="s">
        <v>285</v>
      </c>
    </row>
    <row r="183" spans="1:65" s="2" customFormat="1" ht="24" customHeight="1">
      <c r="A183" s="26"/>
      <c r="B183" s="138"/>
      <c r="C183" s="139" t="s">
        <v>212</v>
      </c>
      <c r="D183" s="139" t="s">
        <v>147</v>
      </c>
      <c r="E183" s="140" t="s">
        <v>637</v>
      </c>
      <c r="F183" s="141" t="s">
        <v>638</v>
      </c>
      <c r="G183" s="142" t="s">
        <v>150</v>
      </c>
      <c r="H183" s="143">
        <v>3.87</v>
      </c>
      <c r="I183" s="143">
        <v>2.915</v>
      </c>
      <c r="J183" s="143">
        <f t="shared" si="30"/>
        <v>11.281000000000001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 t="shared" si="31"/>
        <v>0</v>
      </c>
      <c r="Q183" s="147">
        <v>0</v>
      </c>
      <c r="R183" s="147">
        <f t="shared" si="32"/>
        <v>0</v>
      </c>
      <c r="S183" s="147">
        <v>0</v>
      </c>
      <c r="T183" s="148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9" t="s">
        <v>151</v>
      </c>
      <c r="AT183" s="149" t="s">
        <v>147</v>
      </c>
      <c r="AU183" s="149" t="s">
        <v>152</v>
      </c>
      <c r="AY183" s="14" t="s">
        <v>143</v>
      </c>
      <c r="BE183" s="150">
        <f t="shared" si="34"/>
        <v>0</v>
      </c>
      <c r="BF183" s="150">
        <f t="shared" si="35"/>
        <v>11.281000000000001</v>
      </c>
      <c r="BG183" s="150">
        <f t="shared" si="36"/>
        <v>0</v>
      </c>
      <c r="BH183" s="150">
        <f t="shared" si="37"/>
        <v>0</v>
      </c>
      <c r="BI183" s="150">
        <f t="shared" si="38"/>
        <v>0</v>
      </c>
      <c r="BJ183" s="14" t="s">
        <v>152</v>
      </c>
      <c r="BK183" s="151">
        <f t="shared" si="39"/>
        <v>11.281000000000001</v>
      </c>
      <c r="BL183" s="14" t="s">
        <v>151</v>
      </c>
      <c r="BM183" s="149" t="s">
        <v>288</v>
      </c>
    </row>
    <row r="184" spans="1:65" s="2" customFormat="1" ht="24" customHeight="1">
      <c r="A184" s="26"/>
      <c r="B184" s="138"/>
      <c r="C184" s="139" t="s">
        <v>191</v>
      </c>
      <c r="D184" s="139" t="s">
        <v>147</v>
      </c>
      <c r="E184" s="140" t="s">
        <v>639</v>
      </c>
      <c r="F184" s="141" t="s">
        <v>640</v>
      </c>
      <c r="G184" s="142" t="s">
        <v>215</v>
      </c>
      <c r="H184" s="143">
        <v>0.50900000000000001</v>
      </c>
      <c r="I184" s="143">
        <v>1336.942</v>
      </c>
      <c r="J184" s="143">
        <f t="shared" si="30"/>
        <v>680.50300000000004</v>
      </c>
      <c r="K184" s="144"/>
      <c r="L184" s="27"/>
      <c r="M184" s="145" t="s">
        <v>1</v>
      </c>
      <c r="N184" s="146" t="s">
        <v>37</v>
      </c>
      <c r="O184" s="147">
        <v>0</v>
      </c>
      <c r="P184" s="147">
        <f t="shared" si="31"/>
        <v>0</v>
      </c>
      <c r="Q184" s="147">
        <v>0</v>
      </c>
      <c r="R184" s="147">
        <f t="shared" si="32"/>
        <v>0</v>
      </c>
      <c r="S184" s="147">
        <v>0</v>
      </c>
      <c r="T184" s="148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151</v>
      </c>
      <c r="AT184" s="149" t="s">
        <v>147</v>
      </c>
      <c r="AU184" s="149" t="s">
        <v>152</v>
      </c>
      <c r="AY184" s="14" t="s">
        <v>143</v>
      </c>
      <c r="BE184" s="150">
        <f t="shared" si="34"/>
        <v>0</v>
      </c>
      <c r="BF184" s="150">
        <f t="shared" si="35"/>
        <v>680.50300000000004</v>
      </c>
      <c r="BG184" s="150">
        <f t="shared" si="36"/>
        <v>0</v>
      </c>
      <c r="BH184" s="150">
        <f t="shared" si="37"/>
        <v>0</v>
      </c>
      <c r="BI184" s="150">
        <f t="shared" si="38"/>
        <v>0</v>
      </c>
      <c r="BJ184" s="14" t="s">
        <v>152</v>
      </c>
      <c r="BK184" s="151">
        <f t="shared" si="39"/>
        <v>680.50300000000004</v>
      </c>
      <c r="BL184" s="14" t="s">
        <v>151</v>
      </c>
      <c r="BM184" s="149" t="s">
        <v>293</v>
      </c>
    </row>
    <row r="185" spans="1:65" s="12" customFormat="1" ht="22.9" customHeight="1">
      <c r="B185" s="126"/>
      <c r="D185" s="127" t="s">
        <v>70</v>
      </c>
      <c r="E185" s="136" t="s">
        <v>181</v>
      </c>
      <c r="F185" s="136" t="s">
        <v>378</v>
      </c>
      <c r="J185" s="137">
        <f>BK185</f>
        <v>753.20499999999993</v>
      </c>
      <c r="L185" s="126"/>
      <c r="M185" s="130"/>
      <c r="N185" s="131"/>
      <c r="O185" s="131"/>
      <c r="P185" s="132">
        <f>SUM(P186:P189)</f>
        <v>0</v>
      </c>
      <c r="Q185" s="131"/>
      <c r="R185" s="132">
        <f>SUM(R186:R189)</f>
        <v>0</v>
      </c>
      <c r="S185" s="131"/>
      <c r="T185" s="133">
        <f>SUM(T186:T189)</f>
        <v>0</v>
      </c>
      <c r="AR185" s="127" t="s">
        <v>79</v>
      </c>
      <c r="AT185" s="134" t="s">
        <v>70</v>
      </c>
      <c r="AU185" s="134" t="s">
        <v>79</v>
      </c>
      <c r="AY185" s="127" t="s">
        <v>143</v>
      </c>
      <c r="BK185" s="135">
        <f>SUM(BK186:BK189)</f>
        <v>753.20499999999993</v>
      </c>
    </row>
    <row r="186" spans="1:65" s="2" customFormat="1" ht="24" customHeight="1">
      <c r="A186" s="26"/>
      <c r="B186" s="138"/>
      <c r="C186" s="139" t="s">
        <v>203</v>
      </c>
      <c r="D186" s="139" t="s">
        <v>147</v>
      </c>
      <c r="E186" s="140" t="s">
        <v>641</v>
      </c>
      <c r="F186" s="141" t="s">
        <v>642</v>
      </c>
      <c r="G186" s="142" t="s">
        <v>150</v>
      </c>
      <c r="H186" s="143">
        <v>29.568000000000001</v>
      </c>
      <c r="I186" s="143">
        <v>6.0890000000000004</v>
      </c>
      <c r="J186" s="143">
        <f>ROUND(I186*H186,3)</f>
        <v>180.04</v>
      </c>
      <c r="K186" s="144"/>
      <c r="L186" s="27"/>
      <c r="M186" s="145" t="s">
        <v>1</v>
      </c>
      <c r="N186" s="146" t="s">
        <v>37</v>
      </c>
      <c r="O186" s="147">
        <v>0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151</v>
      </c>
      <c r="AT186" s="149" t="s">
        <v>147</v>
      </c>
      <c r="AU186" s="149" t="s">
        <v>152</v>
      </c>
      <c r="AY186" s="14" t="s">
        <v>143</v>
      </c>
      <c r="BE186" s="150">
        <f>IF(N186="základná",J186,0)</f>
        <v>0</v>
      </c>
      <c r="BF186" s="150">
        <f>IF(N186="znížená",J186,0)</f>
        <v>180.04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4" t="s">
        <v>152</v>
      </c>
      <c r="BK186" s="151">
        <f>ROUND(I186*H186,3)</f>
        <v>180.04</v>
      </c>
      <c r="BL186" s="14" t="s">
        <v>151</v>
      </c>
      <c r="BM186" s="149" t="s">
        <v>298</v>
      </c>
    </row>
    <row r="187" spans="1:65" s="2" customFormat="1" ht="24" customHeight="1">
      <c r="A187" s="26"/>
      <c r="B187" s="138"/>
      <c r="C187" s="139" t="s">
        <v>195</v>
      </c>
      <c r="D187" s="139" t="s">
        <v>147</v>
      </c>
      <c r="E187" s="140" t="s">
        <v>643</v>
      </c>
      <c r="F187" s="141" t="s">
        <v>644</v>
      </c>
      <c r="G187" s="142" t="s">
        <v>150</v>
      </c>
      <c r="H187" s="143">
        <v>29.568000000000001</v>
      </c>
      <c r="I187" s="143">
        <v>4.319</v>
      </c>
      <c r="J187" s="143">
        <f>ROUND(I187*H187,3)</f>
        <v>127.70399999999999</v>
      </c>
      <c r="K187" s="144"/>
      <c r="L187" s="27"/>
      <c r="M187" s="145" t="s">
        <v>1</v>
      </c>
      <c r="N187" s="146" t="s">
        <v>37</v>
      </c>
      <c r="O187" s="147">
        <v>0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9" t="s">
        <v>151</v>
      </c>
      <c r="AT187" s="149" t="s">
        <v>147</v>
      </c>
      <c r="AU187" s="149" t="s">
        <v>152</v>
      </c>
      <c r="AY187" s="14" t="s">
        <v>143</v>
      </c>
      <c r="BE187" s="150">
        <f>IF(N187="základná",J187,0)</f>
        <v>0</v>
      </c>
      <c r="BF187" s="150">
        <f>IF(N187="znížená",J187,0)</f>
        <v>127.70399999999999</v>
      </c>
      <c r="BG187" s="150">
        <f>IF(N187="zákl. prenesená",J187,0)</f>
        <v>0</v>
      </c>
      <c r="BH187" s="150">
        <f>IF(N187="zníž. prenesená",J187,0)</f>
        <v>0</v>
      </c>
      <c r="BI187" s="150">
        <f>IF(N187="nulová",J187,0)</f>
        <v>0</v>
      </c>
      <c r="BJ187" s="14" t="s">
        <v>152</v>
      </c>
      <c r="BK187" s="151">
        <f>ROUND(I187*H187,3)</f>
        <v>127.70399999999999</v>
      </c>
      <c r="BL187" s="14" t="s">
        <v>151</v>
      </c>
      <c r="BM187" s="149" t="s">
        <v>302</v>
      </c>
    </row>
    <row r="188" spans="1:65" s="2" customFormat="1" ht="36" customHeight="1">
      <c r="A188" s="26"/>
      <c r="B188" s="138"/>
      <c r="C188" s="139" t="s">
        <v>199</v>
      </c>
      <c r="D188" s="139" t="s">
        <v>147</v>
      </c>
      <c r="E188" s="140" t="s">
        <v>645</v>
      </c>
      <c r="F188" s="141" t="s">
        <v>646</v>
      </c>
      <c r="G188" s="142" t="s">
        <v>275</v>
      </c>
      <c r="H188" s="143">
        <v>40.14</v>
      </c>
      <c r="I188" s="143">
        <v>4.2930000000000001</v>
      </c>
      <c r="J188" s="143">
        <f>ROUND(I188*H188,3)</f>
        <v>172.321</v>
      </c>
      <c r="K188" s="144"/>
      <c r="L188" s="27"/>
      <c r="M188" s="145" t="s">
        <v>1</v>
      </c>
      <c r="N188" s="146" t="s">
        <v>37</v>
      </c>
      <c r="O188" s="147">
        <v>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151</v>
      </c>
      <c r="AT188" s="149" t="s">
        <v>147</v>
      </c>
      <c r="AU188" s="149" t="s">
        <v>152</v>
      </c>
      <c r="AY188" s="14" t="s">
        <v>143</v>
      </c>
      <c r="BE188" s="150">
        <f>IF(N188="základná",J188,0)</f>
        <v>0</v>
      </c>
      <c r="BF188" s="150">
        <f>IF(N188="znížená",J188,0)</f>
        <v>172.321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152</v>
      </c>
      <c r="BK188" s="151">
        <f>ROUND(I188*H188,3)</f>
        <v>172.321</v>
      </c>
      <c r="BL188" s="14" t="s">
        <v>151</v>
      </c>
      <c r="BM188" s="149" t="s">
        <v>305</v>
      </c>
    </row>
    <row r="189" spans="1:65" s="2" customFormat="1" ht="16.5" customHeight="1">
      <c r="A189" s="26"/>
      <c r="B189" s="138"/>
      <c r="C189" s="152" t="s">
        <v>246</v>
      </c>
      <c r="D189" s="152" t="s">
        <v>175</v>
      </c>
      <c r="E189" s="153" t="s">
        <v>647</v>
      </c>
      <c r="F189" s="154" t="s">
        <v>394</v>
      </c>
      <c r="G189" s="155" t="s">
        <v>172</v>
      </c>
      <c r="H189" s="156">
        <v>41.41</v>
      </c>
      <c r="I189" s="156">
        <v>6.5960000000000001</v>
      </c>
      <c r="J189" s="156">
        <f>ROUND(I189*H189,3)</f>
        <v>273.14</v>
      </c>
      <c r="K189" s="157"/>
      <c r="L189" s="158"/>
      <c r="M189" s="159" t="s">
        <v>1</v>
      </c>
      <c r="N189" s="160" t="s">
        <v>37</v>
      </c>
      <c r="O189" s="147">
        <v>0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9" t="s">
        <v>161</v>
      </c>
      <c r="AT189" s="149" t="s">
        <v>175</v>
      </c>
      <c r="AU189" s="149" t="s">
        <v>152</v>
      </c>
      <c r="AY189" s="14" t="s">
        <v>143</v>
      </c>
      <c r="BE189" s="150">
        <f>IF(N189="základná",J189,0)</f>
        <v>0</v>
      </c>
      <c r="BF189" s="150">
        <f>IF(N189="znížená",J189,0)</f>
        <v>273.14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4" t="s">
        <v>152</v>
      </c>
      <c r="BK189" s="151">
        <f>ROUND(I189*H189,3)</f>
        <v>273.14</v>
      </c>
      <c r="BL189" s="14" t="s">
        <v>151</v>
      </c>
      <c r="BM189" s="149" t="s">
        <v>311</v>
      </c>
    </row>
    <row r="190" spans="1:65" s="12" customFormat="1" ht="22.9" customHeight="1">
      <c r="B190" s="126"/>
      <c r="D190" s="127" t="s">
        <v>70</v>
      </c>
      <c r="E190" s="136" t="s">
        <v>153</v>
      </c>
      <c r="F190" s="136" t="s">
        <v>154</v>
      </c>
      <c r="J190" s="137">
        <f>BK190</f>
        <v>18819.583999999995</v>
      </c>
      <c r="L190" s="126"/>
      <c r="M190" s="130"/>
      <c r="N190" s="131"/>
      <c r="O190" s="131"/>
      <c r="P190" s="132">
        <f>SUM(P191:P207)</f>
        <v>0</v>
      </c>
      <c r="Q190" s="131"/>
      <c r="R190" s="132">
        <f>SUM(R191:R207)</f>
        <v>0</v>
      </c>
      <c r="S190" s="131"/>
      <c r="T190" s="133">
        <f>SUM(T191:T207)</f>
        <v>0</v>
      </c>
      <c r="AR190" s="127" t="s">
        <v>79</v>
      </c>
      <c r="AT190" s="134" t="s">
        <v>70</v>
      </c>
      <c r="AU190" s="134" t="s">
        <v>79</v>
      </c>
      <c r="AY190" s="127" t="s">
        <v>143</v>
      </c>
      <c r="BK190" s="135">
        <f>SUM(BK191:BK207)</f>
        <v>18819.583999999995</v>
      </c>
    </row>
    <row r="191" spans="1:65" s="2" customFormat="1" ht="24" customHeight="1">
      <c r="A191" s="26"/>
      <c r="B191" s="138"/>
      <c r="C191" s="139" t="s">
        <v>221</v>
      </c>
      <c r="D191" s="139" t="s">
        <v>147</v>
      </c>
      <c r="E191" s="140" t="s">
        <v>155</v>
      </c>
      <c r="F191" s="141" t="s">
        <v>156</v>
      </c>
      <c r="G191" s="142" t="s">
        <v>150</v>
      </c>
      <c r="H191" s="143">
        <v>307.608</v>
      </c>
      <c r="I191" s="143">
        <v>5.43</v>
      </c>
      <c r="J191" s="143">
        <f t="shared" ref="J191:J207" si="40">ROUND(I191*H191,3)</f>
        <v>1670.3109999999999</v>
      </c>
      <c r="K191" s="144"/>
      <c r="L191" s="27"/>
      <c r="M191" s="145" t="s">
        <v>1</v>
      </c>
      <c r="N191" s="146" t="s">
        <v>37</v>
      </c>
      <c r="O191" s="147">
        <v>0</v>
      </c>
      <c r="P191" s="147">
        <f t="shared" ref="P191:P207" si="41">O191*H191</f>
        <v>0</v>
      </c>
      <c r="Q191" s="147">
        <v>0</v>
      </c>
      <c r="R191" s="147">
        <f t="shared" ref="R191:R207" si="42">Q191*H191</f>
        <v>0</v>
      </c>
      <c r="S191" s="147">
        <v>0</v>
      </c>
      <c r="T191" s="148">
        <f t="shared" ref="T191:T207" si="43"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151</v>
      </c>
      <c r="AT191" s="149" t="s">
        <v>147</v>
      </c>
      <c r="AU191" s="149" t="s">
        <v>152</v>
      </c>
      <c r="AY191" s="14" t="s">
        <v>143</v>
      </c>
      <c r="BE191" s="150">
        <f t="shared" ref="BE191:BE207" si="44">IF(N191="základná",J191,0)</f>
        <v>0</v>
      </c>
      <c r="BF191" s="150">
        <f t="shared" ref="BF191:BF207" si="45">IF(N191="znížená",J191,0)</f>
        <v>1670.3109999999999</v>
      </c>
      <c r="BG191" s="150">
        <f t="shared" ref="BG191:BG207" si="46">IF(N191="zákl. prenesená",J191,0)</f>
        <v>0</v>
      </c>
      <c r="BH191" s="150">
        <f t="shared" ref="BH191:BH207" si="47">IF(N191="zníž. prenesená",J191,0)</f>
        <v>0</v>
      </c>
      <c r="BI191" s="150">
        <f t="shared" ref="BI191:BI207" si="48">IF(N191="nulová",J191,0)</f>
        <v>0</v>
      </c>
      <c r="BJ191" s="14" t="s">
        <v>152</v>
      </c>
      <c r="BK191" s="151">
        <f t="shared" ref="BK191:BK207" si="49">ROUND(I191*H191,3)</f>
        <v>1670.3109999999999</v>
      </c>
      <c r="BL191" s="14" t="s">
        <v>151</v>
      </c>
      <c r="BM191" s="149" t="s">
        <v>314</v>
      </c>
    </row>
    <row r="192" spans="1:65" s="2" customFormat="1" ht="24" customHeight="1">
      <c r="A192" s="26"/>
      <c r="B192" s="138"/>
      <c r="C192" s="139" t="s">
        <v>174</v>
      </c>
      <c r="D192" s="139" t="s">
        <v>147</v>
      </c>
      <c r="E192" s="140" t="s">
        <v>162</v>
      </c>
      <c r="F192" s="141" t="s">
        <v>163</v>
      </c>
      <c r="G192" s="142" t="s">
        <v>150</v>
      </c>
      <c r="H192" s="143">
        <v>307.608</v>
      </c>
      <c r="I192" s="143">
        <v>4.22</v>
      </c>
      <c r="J192" s="143">
        <f t="shared" si="40"/>
        <v>1298.106</v>
      </c>
      <c r="K192" s="144"/>
      <c r="L192" s="27"/>
      <c r="M192" s="145" t="s">
        <v>1</v>
      </c>
      <c r="N192" s="146" t="s">
        <v>37</v>
      </c>
      <c r="O192" s="147">
        <v>0</v>
      </c>
      <c r="P192" s="147">
        <f t="shared" si="41"/>
        <v>0</v>
      </c>
      <c r="Q192" s="147">
        <v>0</v>
      </c>
      <c r="R192" s="147">
        <f t="shared" si="42"/>
        <v>0</v>
      </c>
      <c r="S192" s="147">
        <v>0</v>
      </c>
      <c r="T192" s="148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9" t="s">
        <v>151</v>
      </c>
      <c r="AT192" s="149" t="s">
        <v>147</v>
      </c>
      <c r="AU192" s="149" t="s">
        <v>152</v>
      </c>
      <c r="AY192" s="14" t="s">
        <v>143</v>
      </c>
      <c r="BE192" s="150">
        <f t="shared" si="44"/>
        <v>0</v>
      </c>
      <c r="BF192" s="150">
        <f t="shared" si="45"/>
        <v>1298.106</v>
      </c>
      <c r="BG192" s="150">
        <f t="shared" si="46"/>
        <v>0</v>
      </c>
      <c r="BH192" s="150">
        <f t="shared" si="47"/>
        <v>0</v>
      </c>
      <c r="BI192" s="150">
        <f t="shared" si="48"/>
        <v>0</v>
      </c>
      <c r="BJ192" s="14" t="s">
        <v>152</v>
      </c>
      <c r="BK192" s="151">
        <f t="shared" si="49"/>
        <v>1298.106</v>
      </c>
      <c r="BL192" s="14" t="s">
        <v>151</v>
      </c>
      <c r="BM192" s="149" t="s">
        <v>318</v>
      </c>
    </row>
    <row r="193" spans="1:65" s="2" customFormat="1" ht="36" customHeight="1">
      <c r="A193" s="26"/>
      <c r="B193" s="138"/>
      <c r="C193" s="139" t="s">
        <v>225</v>
      </c>
      <c r="D193" s="139" t="s">
        <v>147</v>
      </c>
      <c r="E193" s="140" t="s">
        <v>157</v>
      </c>
      <c r="F193" s="141" t="s">
        <v>158</v>
      </c>
      <c r="G193" s="142" t="s">
        <v>150</v>
      </c>
      <c r="H193" s="143">
        <v>194.51300000000001</v>
      </c>
      <c r="I193" s="143">
        <v>7.5369999999999999</v>
      </c>
      <c r="J193" s="143">
        <f t="shared" si="40"/>
        <v>1466.0440000000001</v>
      </c>
      <c r="K193" s="144"/>
      <c r="L193" s="27"/>
      <c r="M193" s="145" t="s">
        <v>1</v>
      </c>
      <c r="N193" s="146" t="s">
        <v>37</v>
      </c>
      <c r="O193" s="147">
        <v>0</v>
      </c>
      <c r="P193" s="147">
        <f t="shared" si="41"/>
        <v>0</v>
      </c>
      <c r="Q193" s="147">
        <v>0</v>
      </c>
      <c r="R193" s="147">
        <f t="shared" si="42"/>
        <v>0</v>
      </c>
      <c r="S193" s="147">
        <v>0</v>
      </c>
      <c r="T193" s="148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9" t="s">
        <v>151</v>
      </c>
      <c r="AT193" s="149" t="s">
        <v>147</v>
      </c>
      <c r="AU193" s="149" t="s">
        <v>152</v>
      </c>
      <c r="AY193" s="14" t="s">
        <v>143</v>
      </c>
      <c r="BE193" s="150">
        <f t="shared" si="44"/>
        <v>0</v>
      </c>
      <c r="BF193" s="150">
        <f t="shared" si="45"/>
        <v>1466.0440000000001</v>
      </c>
      <c r="BG193" s="150">
        <f t="shared" si="46"/>
        <v>0</v>
      </c>
      <c r="BH193" s="150">
        <f t="shared" si="47"/>
        <v>0</v>
      </c>
      <c r="BI193" s="150">
        <f t="shared" si="48"/>
        <v>0</v>
      </c>
      <c r="BJ193" s="14" t="s">
        <v>152</v>
      </c>
      <c r="BK193" s="151">
        <f t="shared" si="49"/>
        <v>1466.0440000000001</v>
      </c>
      <c r="BL193" s="14" t="s">
        <v>151</v>
      </c>
      <c r="BM193" s="149" t="s">
        <v>323</v>
      </c>
    </row>
    <row r="194" spans="1:65" s="2" customFormat="1" ht="24" customHeight="1">
      <c r="A194" s="26"/>
      <c r="B194" s="138"/>
      <c r="C194" s="139" t="s">
        <v>169</v>
      </c>
      <c r="D194" s="139" t="s">
        <v>147</v>
      </c>
      <c r="E194" s="140" t="s">
        <v>159</v>
      </c>
      <c r="F194" s="141" t="s">
        <v>160</v>
      </c>
      <c r="G194" s="142" t="s">
        <v>150</v>
      </c>
      <c r="H194" s="143">
        <v>194.51300000000001</v>
      </c>
      <c r="I194" s="143">
        <v>5.5629999999999997</v>
      </c>
      <c r="J194" s="143">
        <f t="shared" si="40"/>
        <v>1082.076</v>
      </c>
      <c r="K194" s="144"/>
      <c r="L194" s="27"/>
      <c r="M194" s="145" t="s">
        <v>1</v>
      </c>
      <c r="N194" s="146" t="s">
        <v>37</v>
      </c>
      <c r="O194" s="147">
        <v>0</v>
      </c>
      <c r="P194" s="147">
        <f t="shared" si="41"/>
        <v>0</v>
      </c>
      <c r="Q194" s="147">
        <v>0</v>
      </c>
      <c r="R194" s="147">
        <f t="shared" si="42"/>
        <v>0</v>
      </c>
      <c r="S194" s="147">
        <v>0</v>
      </c>
      <c r="T194" s="148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9" t="s">
        <v>151</v>
      </c>
      <c r="AT194" s="149" t="s">
        <v>147</v>
      </c>
      <c r="AU194" s="149" t="s">
        <v>152</v>
      </c>
      <c r="AY194" s="14" t="s">
        <v>143</v>
      </c>
      <c r="BE194" s="150">
        <f t="shared" si="44"/>
        <v>0</v>
      </c>
      <c r="BF194" s="150">
        <f t="shared" si="45"/>
        <v>1082.076</v>
      </c>
      <c r="BG194" s="150">
        <f t="shared" si="46"/>
        <v>0</v>
      </c>
      <c r="BH194" s="150">
        <f t="shared" si="47"/>
        <v>0</v>
      </c>
      <c r="BI194" s="150">
        <f t="shared" si="48"/>
        <v>0</v>
      </c>
      <c r="BJ194" s="14" t="s">
        <v>152</v>
      </c>
      <c r="BK194" s="151">
        <f t="shared" si="49"/>
        <v>1082.076</v>
      </c>
      <c r="BL194" s="14" t="s">
        <v>151</v>
      </c>
      <c r="BM194" s="149" t="s">
        <v>329</v>
      </c>
    </row>
    <row r="195" spans="1:65" s="2" customFormat="1" ht="24" customHeight="1">
      <c r="A195" s="26"/>
      <c r="B195" s="138"/>
      <c r="C195" s="139" t="s">
        <v>230</v>
      </c>
      <c r="D195" s="139" t="s">
        <v>147</v>
      </c>
      <c r="E195" s="140" t="s">
        <v>648</v>
      </c>
      <c r="F195" s="141" t="s">
        <v>649</v>
      </c>
      <c r="G195" s="142" t="s">
        <v>150</v>
      </c>
      <c r="H195" s="143">
        <v>179.65600000000001</v>
      </c>
      <c r="I195" s="143">
        <v>4.3810000000000002</v>
      </c>
      <c r="J195" s="143">
        <f t="shared" si="40"/>
        <v>787.07299999999998</v>
      </c>
      <c r="K195" s="144"/>
      <c r="L195" s="27"/>
      <c r="M195" s="145" t="s">
        <v>1</v>
      </c>
      <c r="N195" s="146" t="s">
        <v>37</v>
      </c>
      <c r="O195" s="147">
        <v>0</v>
      </c>
      <c r="P195" s="147">
        <f t="shared" si="41"/>
        <v>0</v>
      </c>
      <c r="Q195" s="147">
        <v>0</v>
      </c>
      <c r="R195" s="147">
        <f t="shared" si="42"/>
        <v>0</v>
      </c>
      <c r="S195" s="147">
        <v>0</v>
      </c>
      <c r="T195" s="148">
        <f t="shared" si="4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9" t="s">
        <v>151</v>
      </c>
      <c r="AT195" s="149" t="s">
        <v>147</v>
      </c>
      <c r="AU195" s="149" t="s">
        <v>152</v>
      </c>
      <c r="AY195" s="14" t="s">
        <v>143</v>
      </c>
      <c r="BE195" s="150">
        <f t="shared" si="44"/>
        <v>0</v>
      </c>
      <c r="BF195" s="150">
        <f t="shared" si="45"/>
        <v>787.07299999999998</v>
      </c>
      <c r="BG195" s="150">
        <f t="shared" si="46"/>
        <v>0</v>
      </c>
      <c r="BH195" s="150">
        <f t="shared" si="47"/>
        <v>0</v>
      </c>
      <c r="BI195" s="150">
        <f t="shared" si="48"/>
        <v>0</v>
      </c>
      <c r="BJ195" s="14" t="s">
        <v>152</v>
      </c>
      <c r="BK195" s="151">
        <f t="shared" si="49"/>
        <v>787.07299999999998</v>
      </c>
      <c r="BL195" s="14" t="s">
        <v>151</v>
      </c>
      <c r="BM195" s="149" t="s">
        <v>332</v>
      </c>
    </row>
    <row r="196" spans="1:65" s="2" customFormat="1" ht="24" customHeight="1">
      <c r="A196" s="26"/>
      <c r="B196" s="138"/>
      <c r="C196" s="139" t="s">
        <v>146</v>
      </c>
      <c r="D196" s="139" t="s">
        <v>147</v>
      </c>
      <c r="E196" s="140" t="s">
        <v>650</v>
      </c>
      <c r="F196" s="141" t="s">
        <v>651</v>
      </c>
      <c r="G196" s="142" t="s">
        <v>150</v>
      </c>
      <c r="H196" s="143">
        <v>10.269</v>
      </c>
      <c r="I196" s="143">
        <v>18.286999999999999</v>
      </c>
      <c r="J196" s="143">
        <f t="shared" si="40"/>
        <v>187.78899999999999</v>
      </c>
      <c r="K196" s="144"/>
      <c r="L196" s="27"/>
      <c r="M196" s="145" t="s">
        <v>1</v>
      </c>
      <c r="N196" s="146" t="s">
        <v>37</v>
      </c>
      <c r="O196" s="147">
        <v>0</v>
      </c>
      <c r="P196" s="147">
        <f t="shared" si="41"/>
        <v>0</v>
      </c>
      <c r="Q196" s="147">
        <v>0</v>
      </c>
      <c r="R196" s="147">
        <f t="shared" si="42"/>
        <v>0</v>
      </c>
      <c r="S196" s="147">
        <v>0</v>
      </c>
      <c r="T196" s="148">
        <f t="shared" si="4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9" t="s">
        <v>151</v>
      </c>
      <c r="AT196" s="149" t="s">
        <v>147</v>
      </c>
      <c r="AU196" s="149" t="s">
        <v>152</v>
      </c>
      <c r="AY196" s="14" t="s">
        <v>143</v>
      </c>
      <c r="BE196" s="150">
        <f t="shared" si="44"/>
        <v>0</v>
      </c>
      <c r="BF196" s="150">
        <f t="shared" si="45"/>
        <v>187.78899999999999</v>
      </c>
      <c r="BG196" s="150">
        <f t="shared" si="46"/>
        <v>0</v>
      </c>
      <c r="BH196" s="150">
        <f t="shared" si="47"/>
        <v>0</v>
      </c>
      <c r="BI196" s="150">
        <f t="shared" si="48"/>
        <v>0</v>
      </c>
      <c r="BJ196" s="14" t="s">
        <v>152</v>
      </c>
      <c r="BK196" s="151">
        <f t="shared" si="49"/>
        <v>187.78899999999999</v>
      </c>
      <c r="BL196" s="14" t="s">
        <v>151</v>
      </c>
      <c r="BM196" s="149" t="s">
        <v>336</v>
      </c>
    </row>
    <row r="197" spans="1:65" s="2" customFormat="1" ht="24" customHeight="1">
      <c r="A197" s="26"/>
      <c r="B197" s="138"/>
      <c r="C197" s="139" t="s">
        <v>165</v>
      </c>
      <c r="D197" s="139" t="s">
        <v>147</v>
      </c>
      <c r="E197" s="140" t="s">
        <v>652</v>
      </c>
      <c r="F197" s="141" t="s">
        <v>653</v>
      </c>
      <c r="G197" s="142" t="s">
        <v>150</v>
      </c>
      <c r="H197" s="143">
        <v>31.184999999999999</v>
      </c>
      <c r="I197" s="143">
        <v>41.548999999999999</v>
      </c>
      <c r="J197" s="143">
        <f t="shared" si="40"/>
        <v>1295.7059999999999</v>
      </c>
      <c r="K197" s="144"/>
      <c r="L197" s="27"/>
      <c r="M197" s="145" t="s">
        <v>1</v>
      </c>
      <c r="N197" s="146" t="s">
        <v>37</v>
      </c>
      <c r="O197" s="147">
        <v>0</v>
      </c>
      <c r="P197" s="147">
        <f t="shared" si="41"/>
        <v>0</v>
      </c>
      <c r="Q197" s="147">
        <v>0</v>
      </c>
      <c r="R197" s="147">
        <f t="shared" si="42"/>
        <v>0</v>
      </c>
      <c r="S197" s="147">
        <v>0</v>
      </c>
      <c r="T197" s="148">
        <f t="shared" si="4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9" t="s">
        <v>151</v>
      </c>
      <c r="AT197" s="149" t="s">
        <v>147</v>
      </c>
      <c r="AU197" s="149" t="s">
        <v>152</v>
      </c>
      <c r="AY197" s="14" t="s">
        <v>143</v>
      </c>
      <c r="BE197" s="150">
        <f t="shared" si="44"/>
        <v>0</v>
      </c>
      <c r="BF197" s="150">
        <f t="shared" si="45"/>
        <v>1295.7059999999999</v>
      </c>
      <c r="BG197" s="150">
        <f t="shared" si="46"/>
        <v>0</v>
      </c>
      <c r="BH197" s="150">
        <f t="shared" si="47"/>
        <v>0</v>
      </c>
      <c r="BI197" s="150">
        <f t="shared" si="48"/>
        <v>0</v>
      </c>
      <c r="BJ197" s="14" t="s">
        <v>152</v>
      </c>
      <c r="BK197" s="151">
        <f t="shared" si="49"/>
        <v>1295.7059999999999</v>
      </c>
      <c r="BL197" s="14" t="s">
        <v>151</v>
      </c>
      <c r="BM197" s="149" t="s">
        <v>339</v>
      </c>
    </row>
    <row r="198" spans="1:65" s="2" customFormat="1" ht="24" customHeight="1">
      <c r="A198" s="26"/>
      <c r="B198" s="138"/>
      <c r="C198" s="139" t="s">
        <v>272</v>
      </c>
      <c r="D198" s="139" t="s">
        <v>147</v>
      </c>
      <c r="E198" s="140" t="s">
        <v>654</v>
      </c>
      <c r="F198" s="141" t="s">
        <v>655</v>
      </c>
      <c r="G198" s="142" t="s">
        <v>150</v>
      </c>
      <c r="H198" s="143">
        <v>148.124</v>
      </c>
      <c r="I198" s="143">
        <v>50.188000000000002</v>
      </c>
      <c r="J198" s="143">
        <f t="shared" si="40"/>
        <v>7434.0469999999996</v>
      </c>
      <c r="K198" s="144"/>
      <c r="L198" s="27"/>
      <c r="M198" s="145" t="s">
        <v>1</v>
      </c>
      <c r="N198" s="146" t="s">
        <v>37</v>
      </c>
      <c r="O198" s="147">
        <v>0</v>
      </c>
      <c r="P198" s="147">
        <f t="shared" si="41"/>
        <v>0</v>
      </c>
      <c r="Q198" s="147">
        <v>0</v>
      </c>
      <c r="R198" s="147">
        <f t="shared" si="42"/>
        <v>0</v>
      </c>
      <c r="S198" s="147">
        <v>0</v>
      </c>
      <c r="T198" s="148">
        <f t="shared" si="4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9" t="s">
        <v>151</v>
      </c>
      <c r="AT198" s="149" t="s">
        <v>147</v>
      </c>
      <c r="AU198" s="149" t="s">
        <v>152</v>
      </c>
      <c r="AY198" s="14" t="s">
        <v>143</v>
      </c>
      <c r="BE198" s="150">
        <f t="shared" si="44"/>
        <v>0</v>
      </c>
      <c r="BF198" s="150">
        <f t="shared" si="45"/>
        <v>7434.0469999999996</v>
      </c>
      <c r="BG198" s="150">
        <f t="shared" si="46"/>
        <v>0</v>
      </c>
      <c r="BH198" s="150">
        <f t="shared" si="47"/>
        <v>0</v>
      </c>
      <c r="BI198" s="150">
        <f t="shared" si="48"/>
        <v>0</v>
      </c>
      <c r="BJ198" s="14" t="s">
        <v>152</v>
      </c>
      <c r="BK198" s="151">
        <f t="shared" si="49"/>
        <v>7434.0469999999996</v>
      </c>
      <c r="BL198" s="14" t="s">
        <v>151</v>
      </c>
      <c r="BM198" s="149" t="s">
        <v>345</v>
      </c>
    </row>
    <row r="199" spans="1:65" s="2" customFormat="1" ht="24" customHeight="1">
      <c r="A199" s="26"/>
      <c r="B199" s="138"/>
      <c r="C199" s="139" t="s">
        <v>240</v>
      </c>
      <c r="D199" s="139" t="s">
        <v>147</v>
      </c>
      <c r="E199" s="140" t="s">
        <v>656</v>
      </c>
      <c r="F199" s="141" t="s">
        <v>657</v>
      </c>
      <c r="G199" s="142" t="s">
        <v>150</v>
      </c>
      <c r="H199" s="143">
        <v>12.474</v>
      </c>
      <c r="I199" s="143">
        <v>40.078000000000003</v>
      </c>
      <c r="J199" s="143">
        <f t="shared" si="40"/>
        <v>499.93299999999999</v>
      </c>
      <c r="K199" s="144"/>
      <c r="L199" s="27"/>
      <c r="M199" s="145" t="s">
        <v>1</v>
      </c>
      <c r="N199" s="146" t="s">
        <v>37</v>
      </c>
      <c r="O199" s="147">
        <v>0</v>
      </c>
      <c r="P199" s="147">
        <f t="shared" si="41"/>
        <v>0</v>
      </c>
      <c r="Q199" s="147">
        <v>0</v>
      </c>
      <c r="R199" s="147">
        <f t="shared" si="42"/>
        <v>0</v>
      </c>
      <c r="S199" s="147">
        <v>0</v>
      </c>
      <c r="T199" s="148">
        <f t="shared" si="4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9" t="s">
        <v>151</v>
      </c>
      <c r="AT199" s="149" t="s">
        <v>147</v>
      </c>
      <c r="AU199" s="149" t="s">
        <v>152</v>
      </c>
      <c r="AY199" s="14" t="s">
        <v>143</v>
      </c>
      <c r="BE199" s="150">
        <f t="shared" si="44"/>
        <v>0</v>
      </c>
      <c r="BF199" s="150">
        <f t="shared" si="45"/>
        <v>499.93299999999999</v>
      </c>
      <c r="BG199" s="150">
        <f t="shared" si="46"/>
        <v>0</v>
      </c>
      <c r="BH199" s="150">
        <f t="shared" si="47"/>
        <v>0</v>
      </c>
      <c r="BI199" s="150">
        <f t="shared" si="48"/>
        <v>0</v>
      </c>
      <c r="BJ199" s="14" t="s">
        <v>152</v>
      </c>
      <c r="BK199" s="151">
        <f t="shared" si="49"/>
        <v>499.93299999999999</v>
      </c>
      <c r="BL199" s="14" t="s">
        <v>151</v>
      </c>
      <c r="BM199" s="149" t="s">
        <v>521</v>
      </c>
    </row>
    <row r="200" spans="1:65" s="2" customFormat="1" ht="24" customHeight="1">
      <c r="A200" s="26"/>
      <c r="B200" s="138"/>
      <c r="C200" s="139" t="s">
        <v>289</v>
      </c>
      <c r="D200" s="139" t="s">
        <v>147</v>
      </c>
      <c r="E200" s="140" t="s">
        <v>658</v>
      </c>
      <c r="F200" s="141" t="s">
        <v>659</v>
      </c>
      <c r="G200" s="142" t="s">
        <v>150</v>
      </c>
      <c r="H200" s="143">
        <v>162.20400000000001</v>
      </c>
      <c r="I200" s="143">
        <v>11.808999999999999</v>
      </c>
      <c r="J200" s="143">
        <f t="shared" si="40"/>
        <v>1915.4670000000001</v>
      </c>
      <c r="K200" s="144"/>
      <c r="L200" s="27"/>
      <c r="M200" s="145" t="s">
        <v>1</v>
      </c>
      <c r="N200" s="146" t="s">
        <v>37</v>
      </c>
      <c r="O200" s="147">
        <v>0</v>
      </c>
      <c r="P200" s="147">
        <f t="shared" si="41"/>
        <v>0</v>
      </c>
      <c r="Q200" s="147">
        <v>0</v>
      </c>
      <c r="R200" s="147">
        <f t="shared" si="42"/>
        <v>0</v>
      </c>
      <c r="S200" s="147">
        <v>0</v>
      </c>
      <c r="T200" s="148">
        <f t="shared" si="4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9" t="s">
        <v>151</v>
      </c>
      <c r="AT200" s="149" t="s">
        <v>147</v>
      </c>
      <c r="AU200" s="149" t="s">
        <v>152</v>
      </c>
      <c r="AY200" s="14" t="s">
        <v>143</v>
      </c>
      <c r="BE200" s="150">
        <f t="shared" si="44"/>
        <v>0</v>
      </c>
      <c r="BF200" s="150">
        <f t="shared" si="45"/>
        <v>1915.4670000000001</v>
      </c>
      <c r="BG200" s="150">
        <f t="shared" si="46"/>
        <v>0</v>
      </c>
      <c r="BH200" s="150">
        <f t="shared" si="47"/>
        <v>0</v>
      </c>
      <c r="BI200" s="150">
        <f t="shared" si="48"/>
        <v>0</v>
      </c>
      <c r="BJ200" s="14" t="s">
        <v>152</v>
      </c>
      <c r="BK200" s="151">
        <f t="shared" si="49"/>
        <v>1915.4670000000001</v>
      </c>
      <c r="BL200" s="14" t="s">
        <v>151</v>
      </c>
      <c r="BM200" s="149" t="s">
        <v>660</v>
      </c>
    </row>
    <row r="201" spans="1:65" s="2" customFormat="1" ht="24" customHeight="1">
      <c r="A201" s="26"/>
      <c r="B201" s="138"/>
      <c r="C201" s="139" t="s">
        <v>245</v>
      </c>
      <c r="D201" s="139" t="s">
        <v>147</v>
      </c>
      <c r="E201" s="140" t="s">
        <v>661</v>
      </c>
      <c r="F201" s="141" t="s">
        <v>662</v>
      </c>
      <c r="G201" s="142" t="s">
        <v>150</v>
      </c>
      <c r="H201" s="143">
        <v>19.058</v>
      </c>
      <c r="I201" s="143">
        <v>17.748000000000001</v>
      </c>
      <c r="J201" s="143">
        <f t="shared" si="40"/>
        <v>338.24099999999999</v>
      </c>
      <c r="K201" s="144"/>
      <c r="L201" s="27"/>
      <c r="M201" s="145" t="s">
        <v>1</v>
      </c>
      <c r="N201" s="146" t="s">
        <v>37</v>
      </c>
      <c r="O201" s="147">
        <v>0</v>
      </c>
      <c r="P201" s="147">
        <f t="shared" si="41"/>
        <v>0</v>
      </c>
      <c r="Q201" s="147">
        <v>0</v>
      </c>
      <c r="R201" s="147">
        <f t="shared" si="42"/>
        <v>0</v>
      </c>
      <c r="S201" s="147">
        <v>0</v>
      </c>
      <c r="T201" s="148">
        <f t="shared" si="4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9" t="s">
        <v>151</v>
      </c>
      <c r="AT201" s="149" t="s">
        <v>147</v>
      </c>
      <c r="AU201" s="149" t="s">
        <v>152</v>
      </c>
      <c r="AY201" s="14" t="s">
        <v>143</v>
      </c>
      <c r="BE201" s="150">
        <f t="shared" si="44"/>
        <v>0</v>
      </c>
      <c r="BF201" s="150">
        <f t="shared" si="45"/>
        <v>338.24099999999999</v>
      </c>
      <c r="BG201" s="150">
        <f t="shared" si="46"/>
        <v>0</v>
      </c>
      <c r="BH201" s="150">
        <f t="shared" si="47"/>
        <v>0</v>
      </c>
      <c r="BI201" s="150">
        <f t="shared" si="48"/>
        <v>0</v>
      </c>
      <c r="BJ201" s="14" t="s">
        <v>152</v>
      </c>
      <c r="BK201" s="151">
        <f t="shared" si="49"/>
        <v>338.24099999999999</v>
      </c>
      <c r="BL201" s="14" t="s">
        <v>151</v>
      </c>
      <c r="BM201" s="149" t="s">
        <v>663</v>
      </c>
    </row>
    <row r="202" spans="1:65" s="2" customFormat="1" ht="24" customHeight="1">
      <c r="A202" s="26"/>
      <c r="B202" s="138"/>
      <c r="C202" s="139" t="s">
        <v>664</v>
      </c>
      <c r="D202" s="139" t="s">
        <v>147</v>
      </c>
      <c r="E202" s="140" t="s">
        <v>665</v>
      </c>
      <c r="F202" s="141" t="s">
        <v>666</v>
      </c>
      <c r="G202" s="142" t="s">
        <v>366</v>
      </c>
      <c r="H202" s="143">
        <v>5.2969999999999997</v>
      </c>
      <c r="I202" s="143">
        <v>111.871</v>
      </c>
      <c r="J202" s="143">
        <f t="shared" si="40"/>
        <v>592.58100000000002</v>
      </c>
      <c r="K202" s="144"/>
      <c r="L202" s="27"/>
      <c r="M202" s="145" t="s">
        <v>1</v>
      </c>
      <c r="N202" s="146" t="s">
        <v>37</v>
      </c>
      <c r="O202" s="147">
        <v>0</v>
      </c>
      <c r="P202" s="147">
        <f t="shared" si="41"/>
        <v>0</v>
      </c>
      <c r="Q202" s="147">
        <v>0</v>
      </c>
      <c r="R202" s="147">
        <f t="shared" si="42"/>
        <v>0</v>
      </c>
      <c r="S202" s="147">
        <v>0</v>
      </c>
      <c r="T202" s="148">
        <f t="shared" si="4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9" t="s">
        <v>151</v>
      </c>
      <c r="AT202" s="149" t="s">
        <v>147</v>
      </c>
      <c r="AU202" s="149" t="s">
        <v>152</v>
      </c>
      <c r="AY202" s="14" t="s">
        <v>143</v>
      </c>
      <c r="BE202" s="150">
        <f t="shared" si="44"/>
        <v>0</v>
      </c>
      <c r="BF202" s="150">
        <f t="shared" si="45"/>
        <v>592.58100000000002</v>
      </c>
      <c r="BG202" s="150">
        <f t="shared" si="46"/>
        <v>0</v>
      </c>
      <c r="BH202" s="150">
        <f t="shared" si="47"/>
        <v>0</v>
      </c>
      <c r="BI202" s="150">
        <f t="shared" si="48"/>
        <v>0</v>
      </c>
      <c r="BJ202" s="14" t="s">
        <v>152</v>
      </c>
      <c r="BK202" s="151">
        <f t="shared" si="49"/>
        <v>592.58100000000002</v>
      </c>
      <c r="BL202" s="14" t="s">
        <v>151</v>
      </c>
      <c r="BM202" s="149" t="s">
        <v>667</v>
      </c>
    </row>
    <row r="203" spans="1:65" s="2" customFormat="1" ht="24" customHeight="1">
      <c r="A203" s="26"/>
      <c r="B203" s="138"/>
      <c r="C203" s="139" t="s">
        <v>249</v>
      </c>
      <c r="D203" s="139" t="s">
        <v>147</v>
      </c>
      <c r="E203" s="140" t="s">
        <v>668</v>
      </c>
      <c r="F203" s="141" t="s">
        <v>669</v>
      </c>
      <c r="G203" s="142" t="s">
        <v>150</v>
      </c>
      <c r="H203" s="143">
        <v>34.649000000000001</v>
      </c>
      <c r="I203" s="143">
        <v>0.76700000000000002</v>
      </c>
      <c r="J203" s="143">
        <f t="shared" si="40"/>
        <v>26.576000000000001</v>
      </c>
      <c r="K203" s="144"/>
      <c r="L203" s="27"/>
      <c r="M203" s="145" t="s">
        <v>1</v>
      </c>
      <c r="N203" s="146" t="s">
        <v>37</v>
      </c>
      <c r="O203" s="147">
        <v>0</v>
      </c>
      <c r="P203" s="147">
        <f t="shared" si="41"/>
        <v>0</v>
      </c>
      <c r="Q203" s="147">
        <v>0</v>
      </c>
      <c r="R203" s="147">
        <f t="shared" si="42"/>
        <v>0</v>
      </c>
      <c r="S203" s="147">
        <v>0</v>
      </c>
      <c r="T203" s="148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9" t="s">
        <v>151</v>
      </c>
      <c r="AT203" s="149" t="s">
        <v>147</v>
      </c>
      <c r="AU203" s="149" t="s">
        <v>152</v>
      </c>
      <c r="AY203" s="14" t="s">
        <v>143</v>
      </c>
      <c r="BE203" s="150">
        <f t="shared" si="44"/>
        <v>0</v>
      </c>
      <c r="BF203" s="150">
        <f t="shared" si="45"/>
        <v>26.576000000000001</v>
      </c>
      <c r="BG203" s="150">
        <f t="shared" si="46"/>
        <v>0</v>
      </c>
      <c r="BH203" s="150">
        <f t="shared" si="47"/>
        <v>0</v>
      </c>
      <c r="BI203" s="150">
        <f t="shared" si="48"/>
        <v>0</v>
      </c>
      <c r="BJ203" s="14" t="s">
        <v>152</v>
      </c>
      <c r="BK203" s="151">
        <f t="shared" si="49"/>
        <v>26.576000000000001</v>
      </c>
      <c r="BL203" s="14" t="s">
        <v>151</v>
      </c>
      <c r="BM203" s="149" t="s">
        <v>670</v>
      </c>
    </row>
    <row r="204" spans="1:65" s="2" customFormat="1" ht="24" customHeight="1">
      <c r="A204" s="26"/>
      <c r="B204" s="138"/>
      <c r="C204" s="139" t="s">
        <v>671</v>
      </c>
      <c r="D204" s="139" t="s">
        <v>147</v>
      </c>
      <c r="E204" s="140" t="s">
        <v>170</v>
      </c>
      <c r="F204" s="141" t="s">
        <v>171</v>
      </c>
      <c r="G204" s="142" t="s">
        <v>172</v>
      </c>
      <c r="H204" s="143">
        <v>4</v>
      </c>
      <c r="I204" s="143">
        <v>39.073999999999998</v>
      </c>
      <c r="J204" s="143">
        <f t="shared" si="40"/>
        <v>156.29599999999999</v>
      </c>
      <c r="K204" s="144"/>
      <c r="L204" s="27"/>
      <c r="M204" s="145" t="s">
        <v>1</v>
      </c>
      <c r="N204" s="146" t="s">
        <v>37</v>
      </c>
      <c r="O204" s="147">
        <v>0</v>
      </c>
      <c r="P204" s="147">
        <f t="shared" si="41"/>
        <v>0</v>
      </c>
      <c r="Q204" s="147">
        <v>0</v>
      </c>
      <c r="R204" s="147">
        <f t="shared" si="42"/>
        <v>0</v>
      </c>
      <c r="S204" s="147">
        <v>0</v>
      </c>
      <c r="T204" s="148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9" t="s">
        <v>151</v>
      </c>
      <c r="AT204" s="149" t="s">
        <v>147</v>
      </c>
      <c r="AU204" s="149" t="s">
        <v>152</v>
      </c>
      <c r="AY204" s="14" t="s">
        <v>143</v>
      </c>
      <c r="BE204" s="150">
        <f t="shared" si="44"/>
        <v>0</v>
      </c>
      <c r="BF204" s="150">
        <f t="shared" si="45"/>
        <v>156.29599999999999</v>
      </c>
      <c r="BG204" s="150">
        <f t="shared" si="46"/>
        <v>0</v>
      </c>
      <c r="BH204" s="150">
        <f t="shared" si="47"/>
        <v>0</v>
      </c>
      <c r="BI204" s="150">
        <f t="shared" si="48"/>
        <v>0</v>
      </c>
      <c r="BJ204" s="14" t="s">
        <v>152</v>
      </c>
      <c r="BK204" s="151">
        <f t="shared" si="49"/>
        <v>156.29599999999999</v>
      </c>
      <c r="BL204" s="14" t="s">
        <v>151</v>
      </c>
      <c r="BM204" s="149" t="s">
        <v>672</v>
      </c>
    </row>
    <row r="205" spans="1:65" s="2" customFormat="1" ht="16.5" customHeight="1">
      <c r="A205" s="26"/>
      <c r="B205" s="138"/>
      <c r="C205" s="152" t="s">
        <v>255</v>
      </c>
      <c r="D205" s="152" t="s">
        <v>175</v>
      </c>
      <c r="E205" s="153" t="s">
        <v>176</v>
      </c>
      <c r="F205" s="154" t="s">
        <v>673</v>
      </c>
      <c r="G205" s="155" t="s">
        <v>172</v>
      </c>
      <c r="H205" s="156">
        <v>1</v>
      </c>
      <c r="I205" s="156">
        <v>18.295999999999999</v>
      </c>
      <c r="J205" s="156">
        <f t="shared" si="40"/>
        <v>18.295999999999999</v>
      </c>
      <c r="K205" s="157"/>
      <c r="L205" s="158"/>
      <c r="M205" s="159" t="s">
        <v>1</v>
      </c>
      <c r="N205" s="160" t="s">
        <v>37</v>
      </c>
      <c r="O205" s="147">
        <v>0</v>
      </c>
      <c r="P205" s="147">
        <f t="shared" si="41"/>
        <v>0</v>
      </c>
      <c r="Q205" s="147">
        <v>0</v>
      </c>
      <c r="R205" s="147">
        <f t="shared" si="42"/>
        <v>0</v>
      </c>
      <c r="S205" s="147">
        <v>0</v>
      </c>
      <c r="T205" s="148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9" t="s">
        <v>161</v>
      </c>
      <c r="AT205" s="149" t="s">
        <v>175</v>
      </c>
      <c r="AU205" s="149" t="s">
        <v>152</v>
      </c>
      <c r="AY205" s="14" t="s">
        <v>143</v>
      </c>
      <c r="BE205" s="150">
        <f t="shared" si="44"/>
        <v>0</v>
      </c>
      <c r="BF205" s="150">
        <f t="shared" si="45"/>
        <v>18.295999999999999</v>
      </c>
      <c r="BG205" s="150">
        <f t="shared" si="46"/>
        <v>0</v>
      </c>
      <c r="BH205" s="150">
        <f t="shared" si="47"/>
        <v>0</v>
      </c>
      <c r="BI205" s="150">
        <f t="shared" si="48"/>
        <v>0</v>
      </c>
      <c r="BJ205" s="14" t="s">
        <v>152</v>
      </c>
      <c r="BK205" s="151">
        <f t="shared" si="49"/>
        <v>18.295999999999999</v>
      </c>
      <c r="BL205" s="14" t="s">
        <v>151</v>
      </c>
      <c r="BM205" s="149" t="s">
        <v>674</v>
      </c>
    </row>
    <row r="206" spans="1:65" s="2" customFormat="1" ht="16.5" customHeight="1">
      <c r="A206" s="26"/>
      <c r="B206" s="138"/>
      <c r="C206" s="152" t="s">
        <v>675</v>
      </c>
      <c r="D206" s="152" t="s">
        <v>175</v>
      </c>
      <c r="E206" s="153" t="s">
        <v>676</v>
      </c>
      <c r="F206" s="154" t="s">
        <v>677</v>
      </c>
      <c r="G206" s="155" t="s">
        <v>172</v>
      </c>
      <c r="H206" s="156">
        <v>1</v>
      </c>
      <c r="I206" s="156">
        <v>18.498000000000001</v>
      </c>
      <c r="J206" s="156">
        <f t="shared" si="40"/>
        <v>18.498000000000001</v>
      </c>
      <c r="K206" s="157"/>
      <c r="L206" s="158"/>
      <c r="M206" s="159" t="s">
        <v>1</v>
      </c>
      <c r="N206" s="160" t="s">
        <v>37</v>
      </c>
      <c r="O206" s="147">
        <v>0</v>
      </c>
      <c r="P206" s="147">
        <f t="shared" si="41"/>
        <v>0</v>
      </c>
      <c r="Q206" s="147">
        <v>0</v>
      </c>
      <c r="R206" s="147">
        <f t="shared" si="42"/>
        <v>0</v>
      </c>
      <c r="S206" s="147">
        <v>0</v>
      </c>
      <c r="T206" s="148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9" t="s">
        <v>161</v>
      </c>
      <c r="AT206" s="149" t="s">
        <v>175</v>
      </c>
      <c r="AU206" s="149" t="s">
        <v>152</v>
      </c>
      <c r="AY206" s="14" t="s">
        <v>143</v>
      </c>
      <c r="BE206" s="150">
        <f t="shared" si="44"/>
        <v>0</v>
      </c>
      <c r="BF206" s="150">
        <f t="shared" si="45"/>
        <v>18.498000000000001</v>
      </c>
      <c r="BG206" s="150">
        <f t="shared" si="46"/>
        <v>0</v>
      </c>
      <c r="BH206" s="150">
        <f t="shared" si="47"/>
        <v>0</v>
      </c>
      <c r="BI206" s="150">
        <f t="shared" si="48"/>
        <v>0</v>
      </c>
      <c r="BJ206" s="14" t="s">
        <v>152</v>
      </c>
      <c r="BK206" s="151">
        <f t="shared" si="49"/>
        <v>18.498000000000001</v>
      </c>
      <c r="BL206" s="14" t="s">
        <v>151</v>
      </c>
      <c r="BM206" s="149" t="s">
        <v>678</v>
      </c>
    </row>
    <row r="207" spans="1:65" s="2" customFormat="1" ht="16.5" customHeight="1">
      <c r="A207" s="26"/>
      <c r="B207" s="138"/>
      <c r="C207" s="152" t="s">
        <v>259</v>
      </c>
      <c r="D207" s="152" t="s">
        <v>175</v>
      </c>
      <c r="E207" s="153" t="s">
        <v>679</v>
      </c>
      <c r="F207" s="154" t="s">
        <v>680</v>
      </c>
      <c r="G207" s="155" t="s">
        <v>172</v>
      </c>
      <c r="H207" s="156">
        <v>2</v>
      </c>
      <c r="I207" s="156">
        <v>16.271999999999998</v>
      </c>
      <c r="J207" s="156">
        <f t="shared" si="40"/>
        <v>32.543999999999997</v>
      </c>
      <c r="K207" s="157"/>
      <c r="L207" s="158"/>
      <c r="M207" s="159" t="s">
        <v>1</v>
      </c>
      <c r="N207" s="160" t="s">
        <v>37</v>
      </c>
      <c r="O207" s="147">
        <v>0</v>
      </c>
      <c r="P207" s="147">
        <f t="shared" si="41"/>
        <v>0</v>
      </c>
      <c r="Q207" s="147">
        <v>0</v>
      </c>
      <c r="R207" s="147">
        <f t="shared" si="42"/>
        <v>0</v>
      </c>
      <c r="S207" s="147">
        <v>0</v>
      </c>
      <c r="T207" s="148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9" t="s">
        <v>161</v>
      </c>
      <c r="AT207" s="149" t="s">
        <v>175</v>
      </c>
      <c r="AU207" s="149" t="s">
        <v>152</v>
      </c>
      <c r="AY207" s="14" t="s">
        <v>143</v>
      </c>
      <c r="BE207" s="150">
        <f t="shared" si="44"/>
        <v>0</v>
      </c>
      <c r="BF207" s="150">
        <f t="shared" si="45"/>
        <v>32.543999999999997</v>
      </c>
      <c r="BG207" s="150">
        <f t="shared" si="46"/>
        <v>0</v>
      </c>
      <c r="BH207" s="150">
        <f t="shared" si="47"/>
        <v>0</v>
      </c>
      <c r="BI207" s="150">
        <f t="shared" si="48"/>
        <v>0</v>
      </c>
      <c r="BJ207" s="14" t="s">
        <v>152</v>
      </c>
      <c r="BK207" s="151">
        <f t="shared" si="49"/>
        <v>32.543999999999997</v>
      </c>
      <c r="BL207" s="14" t="s">
        <v>151</v>
      </c>
      <c r="BM207" s="149" t="s">
        <v>681</v>
      </c>
    </row>
    <row r="208" spans="1:65" s="12" customFormat="1" ht="22.9" customHeight="1">
      <c r="B208" s="126"/>
      <c r="D208" s="127" t="s">
        <v>70</v>
      </c>
      <c r="E208" s="136" t="s">
        <v>179</v>
      </c>
      <c r="F208" s="136" t="s">
        <v>180</v>
      </c>
      <c r="J208" s="137">
        <f>BK208</f>
        <v>5803.8919999999998</v>
      </c>
      <c r="L208" s="126"/>
      <c r="M208" s="130"/>
      <c r="N208" s="131"/>
      <c r="O208" s="131"/>
      <c r="P208" s="132">
        <f>SUM(P209:P214)</f>
        <v>0</v>
      </c>
      <c r="Q208" s="131"/>
      <c r="R208" s="132">
        <f>SUM(R209:R214)</f>
        <v>0</v>
      </c>
      <c r="S208" s="131"/>
      <c r="T208" s="133">
        <f>SUM(T209:T214)</f>
        <v>0</v>
      </c>
      <c r="AR208" s="127" t="s">
        <v>79</v>
      </c>
      <c r="AT208" s="134" t="s">
        <v>70</v>
      </c>
      <c r="AU208" s="134" t="s">
        <v>79</v>
      </c>
      <c r="AY208" s="127" t="s">
        <v>143</v>
      </c>
      <c r="BK208" s="135">
        <f>SUM(BK209:BK214)</f>
        <v>5803.8919999999998</v>
      </c>
    </row>
    <row r="209" spans="1:65" s="2" customFormat="1" ht="24" customHeight="1">
      <c r="A209" s="26"/>
      <c r="B209" s="138"/>
      <c r="C209" s="139" t="s">
        <v>682</v>
      </c>
      <c r="D209" s="139" t="s">
        <v>147</v>
      </c>
      <c r="E209" s="140" t="s">
        <v>683</v>
      </c>
      <c r="F209" s="141" t="s">
        <v>684</v>
      </c>
      <c r="G209" s="142" t="s">
        <v>150</v>
      </c>
      <c r="H209" s="143">
        <v>3</v>
      </c>
      <c r="I209" s="143">
        <v>4.1900000000000004</v>
      </c>
      <c r="J209" s="143">
        <f t="shared" ref="J209:J214" si="50">ROUND(I209*H209,3)</f>
        <v>12.57</v>
      </c>
      <c r="K209" s="144"/>
      <c r="L209" s="27"/>
      <c r="M209" s="145" t="s">
        <v>1</v>
      </c>
      <c r="N209" s="146" t="s">
        <v>37</v>
      </c>
      <c r="O209" s="147">
        <v>0</v>
      </c>
      <c r="P209" s="147">
        <f t="shared" ref="P209:P214" si="51">O209*H209</f>
        <v>0</v>
      </c>
      <c r="Q209" s="147">
        <v>0</v>
      </c>
      <c r="R209" s="147">
        <f t="shared" ref="R209:R214" si="52">Q209*H209</f>
        <v>0</v>
      </c>
      <c r="S209" s="147">
        <v>0</v>
      </c>
      <c r="T209" s="148">
        <f t="shared" ref="T209:T214" si="53"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9" t="s">
        <v>151</v>
      </c>
      <c r="AT209" s="149" t="s">
        <v>147</v>
      </c>
      <c r="AU209" s="149" t="s">
        <v>152</v>
      </c>
      <c r="AY209" s="14" t="s">
        <v>143</v>
      </c>
      <c r="BE209" s="150">
        <f t="shared" ref="BE209:BE214" si="54">IF(N209="základná",J209,0)</f>
        <v>0</v>
      </c>
      <c r="BF209" s="150">
        <f t="shared" ref="BF209:BF214" si="55">IF(N209="znížená",J209,0)</f>
        <v>12.57</v>
      </c>
      <c r="BG209" s="150">
        <f t="shared" ref="BG209:BG214" si="56">IF(N209="zákl. prenesená",J209,0)</f>
        <v>0</v>
      </c>
      <c r="BH209" s="150">
        <f t="shared" ref="BH209:BH214" si="57">IF(N209="zníž. prenesená",J209,0)</f>
        <v>0</v>
      </c>
      <c r="BI209" s="150">
        <f t="shared" ref="BI209:BI214" si="58">IF(N209="nulová",J209,0)</f>
        <v>0</v>
      </c>
      <c r="BJ209" s="14" t="s">
        <v>152</v>
      </c>
      <c r="BK209" s="151">
        <f t="shared" ref="BK209:BK214" si="59">ROUND(I209*H209,3)</f>
        <v>12.57</v>
      </c>
      <c r="BL209" s="14" t="s">
        <v>151</v>
      </c>
      <c r="BM209" s="149" t="s">
        <v>685</v>
      </c>
    </row>
    <row r="210" spans="1:65" s="2" customFormat="1" ht="16.5" customHeight="1">
      <c r="A210" s="26"/>
      <c r="B210" s="138"/>
      <c r="C210" s="139" t="s">
        <v>686</v>
      </c>
      <c r="D210" s="139" t="s">
        <v>147</v>
      </c>
      <c r="E210" s="140" t="s">
        <v>687</v>
      </c>
      <c r="F210" s="141" t="s">
        <v>688</v>
      </c>
      <c r="G210" s="142" t="s">
        <v>275</v>
      </c>
      <c r="H210" s="143">
        <v>10</v>
      </c>
      <c r="I210" s="143">
        <v>6.5510000000000002</v>
      </c>
      <c r="J210" s="143">
        <f t="shared" si="50"/>
        <v>65.510000000000005</v>
      </c>
      <c r="K210" s="144"/>
      <c r="L210" s="27"/>
      <c r="M210" s="145" t="s">
        <v>1</v>
      </c>
      <c r="N210" s="146" t="s">
        <v>37</v>
      </c>
      <c r="O210" s="147">
        <v>0</v>
      </c>
      <c r="P210" s="147">
        <f t="shared" si="51"/>
        <v>0</v>
      </c>
      <c r="Q210" s="147">
        <v>0</v>
      </c>
      <c r="R210" s="147">
        <f t="shared" si="52"/>
        <v>0</v>
      </c>
      <c r="S210" s="147">
        <v>0</v>
      </c>
      <c r="T210" s="148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9" t="s">
        <v>151</v>
      </c>
      <c r="AT210" s="149" t="s">
        <v>147</v>
      </c>
      <c r="AU210" s="149" t="s">
        <v>152</v>
      </c>
      <c r="AY210" s="14" t="s">
        <v>143</v>
      </c>
      <c r="BE210" s="150">
        <f t="shared" si="54"/>
        <v>0</v>
      </c>
      <c r="BF210" s="150">
        <f t="shared" si="55"/>
        <v>65.510000000000005</v>
      </c>
      <c r="BG210" s="150">
        <f t="shared" si="56"/>
        <v>0</v>
      </c>
      <c r="BH210" s="150">
        <f t="shared" si="57"/>
        <v>0</v>
      </c>
      <c r="BI210" s="150">
        <f t="shared" si="58"/>
        <v>0</v>
      </c>
      <c r="BJ210" s="14" t="s">
        <v>152</v>
      </c>
      <c r="BK210" s="151">
        <f t="shared" si="59"/>
        <v>65.510000000000005</v>
      </c>
      <c r="BL210" s="14" t="s">
        <v>151</v>
      </c>
      <c r="BM210" s="149" t="s">
        <v>689</v>
      </c>
    </row>
    <row r="211" spans="1:65" s="2" customFormat="1" ht="24" customHeight="1">
      <c r="A211" s="26"/>
      <c r="B211" s="138"/>
      <c r="C211" s="139" t="s">
        <v>690</v>
      </c>
      <c r="D211" s="139" t="s">
        <v>147</v>
      </c>
      <c r="E211" s="140" t="s">
        <v>182</v>
      </c>
      <c r="F211" s="141" t="s">
        <v>183</v>
      </c>
      <c r="G211" s="142" t="s">
        <v>150</v>
      </c>
      <c r="H211" s="143">
        <v>501.91199999999998</v>
      </c>
      <c r="I211" s="143">
        <v>2.16</v>
      </c>
      <c r="J211" s="143">
        <f t="shared" si="50"/>
        <v>1084.1300000000001</v>
      </c>
      <c r="K211" s="144"/>
      <c r="L211" s="27"/>
      <c r="M211" s="145" t="s">
        <v>1</v>
      </c>
      <c r="N211" s="146" t="s">
        <v>37</v>
      </c>
      <c r="O211" s="147">
        <v>0</v>
      </c>
      <c r="P211" s="147">
        <f t="shared" si="51"/>
        <v>0</v>
      </c>
      <c r="Q211" s="147">
        <v>0</v>
      </c>
      <c r="R211" s="147">
        <f t="shared" si="52"/>
        <v>0</v>
      </c>
      <c r="S211" s="147">
        <v>0</v>
      </c>
      <c r="T211" s="148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9" t="s">
        <v>151</v>
      </c>
      <c r="AT211" s="149" t="s">
        <v>147</v>
      </c>
      <c r="AU211" s="149" t="s">
        <v>152</v>
      </c>
      <c r="AY211" s="14" t="s">
        <v>143</v>
      </c>
      <c r="BE211" s="150">
        <f t="shared" si="54"/>
        <v>0</v>
      </c>
      <c r="BF211" s="150">
        <f t="shared" si="55"/>
        <v>1084.1300000000001</v>
      </c>
      <c r="BG211" s="150">
        <f t="shared" si="56"/>
        <v>0</v>
      </c>
      <c r="BH211" s="150">
        <f t="shared" si="57"/>
        <v>0</v>
      </c>
      <c r="BI211" s="150">
        <f t="shared" si="58"/>
        <v>0</v>
      </c>
      <c r="BJ211" s="14" t="s">
        <v>152</v>
      </c>
      <c r="BK211" s="151">
        <f t="shared" si="59"/>
        <v>1084.1300000000001</v>
      </c>
      <c r="BL211" s="14" t="s">
        <v>151</v>
      </c>
      <c r="BM211" s="149" t="s">
        <v>691</v>
      </c>
    </row>
    <row r="212" spans="1:65" s="2" customFormat="1" ht="36" customHeight="1">
      <c r="A212" s="26"/>
      <c r="B212" s="138"/>
      <c r="C212" s="139" t="s">
        <v>262</v>
      </c>
      <c r="D212" s="139" t="s">
        <v>147</v>
      </c>
      <c r="E212" s="140" t="s">
        <v>545</v>
      </c>
      <c r="F212" s="141" t="s">
        <v>546</v>
      </c>
      <c r="G212" s="142" t="s">
        <v>150</v>
      </c>
      <c r="H212" s="143">
        <v>1003.824</v>
      </c>
      <c r="I212" s="143">
        <v>1.131</v>
      </c>
      <c r="J212" s="143">
        <f t="shared" si="50"/>
        <v>1135.325</v>
      </c>
      <c r="K212" s="144"/>
      <c r="L212" s="27"/>
      <c r="M212" s="145" t="s">
        <v>1</v>
      </c>
      <c r="N212" s="146" t="s">
        <v>37</v>
      </c>
      <c r="O212" s="147">
        <v>0</v>
      </c>
      <c r="P212" s="147">
        <f t="shared" si="51"/>
        <v>0</v>
      </c>
      <c r="Q212" s="147">
        <v>0</v>
      </c>
      <c r="R212" s="147">
        <f t="shared" si="52"/>
        <v>0</v>
      </c>
      <c r="S212" s="147">
        <v>0</v>
      </c>
      <c r="T212" s="148">
        <f t="shared" si="5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9" t="s">
        <v>151</v>
      </c>
      <c r="AT212" s="149" t="s">
        <v>147</v>
      </c>
      <c r="AU212" s="149" t="s">
        <v>152</v>
      </c>
      <c r="AY212" s="14" t="s">
        <v>143</v>
      </c>
      <c r="BE212" s="150">
        <f t="shared" si="54"/>
        <v>0</v>
      </c>
      <c r="BF212" s="150">
        <f t="shared" si="55"/>
        <v>1135.325</v>
      </c>
      <c r="BG212" s="150">
        <f t="shared" si="56"/>
        <v>0</v>
      </c>
      <c r="BH212" s="150">
        <f t="shared" si="57"/>
        <v>0</v>
      </c>
      <c r="BI212" s="150">
        <f t="shared" si="58"/>
        <v>0</v>
      </c>
      <c r="BJ212" s="14" t="s">
        <v>152</v>
      </c>
      <c r="BK212" s="151">
        <f t="shared" si="59"/>
        <v>1135.325</v>
      </c>
      <c r="BL212" s="14" t="s">
        <v>151</v>
      </c>
      <c r="BM212" s="149" t="s">
        <v>692</v>
      </c>
    </row>
    <row r="213" spans="1:65" s="2" customFormat="1" ht="24" customHeight="1">
      <c r="A213" s="26"/>
      <c r="B213" s="138"/>
      <c r="C213" s="139" t="s">
        <v>693</v>
      </c>
      <c r="D213" s="139" t="s">
        <v>147</v>
      </c>
      <c r="E213" s="140" t="s">
        <v>185</v>
      </c>
      <c r="F213" s="141" t="s">
        <v>186</v>
      </c>
      <c r="G213" s="142" t="s">
        <v>150</v>
      </c>
      <c r="H213" s="143">
        <v>501.91199999999998</v>
      </c>
      <c r="I213" s="143">
        <v>1.3360000000000001</v>
      </c>
      <c r="J213" s="143">
        <f t="shared" si="50"/>
        <v>670.55399999999997</v>
      </c>
      <c r="K213" s="144"/>
      <c r="L213" s="27"/>
      <c r="M213" s="145" t="s">
        <v>1</v>
      </c>
      <c r="N213" s="146" t="s">
        <v>37</v>
      </c>
      <c r="O213" s="147">
        <v>0</v>
      </c>
      <c r="P213" s="147">
        <f t="shared" si="51"/>
        <v>0</v>
      </c>
      <c r="Q213" s="147">
        <v>0</v>
      </c>
      <c r="R213" s="147">
        <f t="shared" si="52"/>
        <v>0</v>
      </c>
      <c r="S213" s="147">
        <v>0</v>
      </c>
      <c r="T213" s="148">
        <f t="shared" si="5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9" t="s">
        <v>151</v>
      </c>
      <c r="AT213" s="149" t="s">
        <v>147</v>
      </c>
      <c r="AU213" s="149" t="s">
        <v>152</v>
      </c>
      <c r="AY213" s="14" t="s">
        <v>143</v>
      </c>
      <c r="BE213" s="150">
        <f t="shared" si="54"/>
        <v>0</v>
      </c>
      <c r="BF213" s="150">
        <f t="shared" si="55"/>
        <v>670.55399999999997</v>
      </c>
      <c r="BG213" s="150">
        <f t="shared" si="56"/>
        <v>0</v>
      </c>
      <c r="BH213" s="150">
        <f t="shared" si="57"/>
        <v>0</v>
      </c>
      <c r="BI213" s="150">
        <f t="shared" si="58"/>
        <v>0</v>
      </c>
      <c r="BJ213" s="14" t="s">
        <v>152</v>
      </c>
      <c r="BK213" s="151">
        <f t="shared" si="59"/>
        <v>670.55399999999997</v>
      </c>
      <c r="BL213" s="14" t="s">
        <v>151</v>
      </c>
      <c r="BM213" s="149" t="s">
        <v>694</v>
      </c>
    </row>
    <row r="214" spans="1:65" s="2" customFormat="1" ht="24" customHeight="1">
      <c r="A214" s="26"/>
      <c r="B214" s="138"/>
      <c r="C214" s="139" t="s">
        <v>268</v>
      </c>
      <c r="D214" s="139" t="s">
        <v>147</v>
      </c>
      <c r="E214" s="140" t="s">
        <v>188</v>
      </c>
      <c r="F214" s="141" t="s">
        <v>189</v>
      </c>
      <c r="G214" s="142" t="s">
        <v>150</v>
      </c>
      <c r="H214" s="143">
        <v>501.91199999999998</v>
      </c>
      <c r="I214" s="143">
        <v>5.65</v>
      </c>
      <c r="J214" s="143">
        <f t="shared" si="50"/>
        <v>2835.8029999999999</v>
      </c>
      <c r="K214" s="144"/>
      <c r="L214" s="27"/>
      <c r="M214" s="145" t="s">
        <v>1</v>
      </c>
      <c r="N214" s="146" t="s">
        <v>37</v>
      </c>
      <c r="O214" s="147">
        <v>0</v>
      </c>
      <c r="P214" s="147">
        <f t="shared" si="51"/>
        <v>0</v>
      </c>
      <c r="Q214" s="147">
        <v>0</v>
      </c>
      <c r="R214" s="147">
        <f t="shared" si="52"/>
        <v>0</v>
      </c>
      <c r="S214" s="147">
        <v>0</v>
      </c>
      <c r="T214" s="148">
        <f t="shared" si="5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9" t="s">
        <v>151</v>
      </c>
      <c r="AT214" s="149" t="s">
        <v>147</v>
      </c>
      <c r="AU214" s="149" t="s">
        <v>152</v>
      </c>
      <c r="AY214" s="14" t="s">
        <v>143</v>
      </c>
      <c r="BE214" s="150">
        <f t="shared" si="54"/>
        <v>0</v>
      </c>
      <c r="BF214" s="150">
        <f t="shared" si="55"/>
        <v>2835.8029999999999</v>
      </c>
      <c r="BG214" s="150">
        <f t="shared" si="56"/>
        <v>0</v>
      </c>
      <c r="BH214" s="150">
        <f t="shared" si="57"/>
        <v>0</v>
      </c>
      <c r="BI214" s="150">
        <f t="shared" si="58"/>
        <v>0</v>
      </c>
      <c r="BJ214" s="14" t="s">
        <v>152</v>
      </c>
      <c r="BK214" s="151">
        <f t="shared" si="59"/>
        <v>2835.8029999999999</v>
      </c>
      <c r="BL214" s="14" t="s">
        <v>151</v>
      </c>
      <c r="BM214" s="149" t="s">
        <v>695</v>
      </c>
    </row>
    <row r="215" spans="1:65" s="12" customFormat="1" ht="22.9" customHeight="1">
      <c r="B215" s="126"/>
      <c r="D215" s="127" t="s">
        <v>70</v>
      </c>
      <c r="E215" s="136" t="s">
        <v>226</v>
      </c>
      <c r="F215" s="136" t="s">
        <v>227</v>
      </c>
      <c r="J215" s="137">
        <f>BK215</f>
        <v>4440.701</v>
      </c>
      <c r="L215" s="126"/>
      <c r="M215" s="130"/>
      <c r="N215" s="131"/>
      <c r="O215" s="131"/>
      <c r="P215" s="132">
        <f>SUM(P216:P217)</f>
        <v>0</v>
      </c>
      <c r="Q215" s="131"/>
      <c r="R215" s="132">
        <f>SUM(R216:R217)</f>
        <v>0</v>
      </c>
      <c r="S215" s="131"/>
      <c r="T215" s="133">
        <f>SUM(T216:T217)</f>
        <v>0</v>
      </c>
      <c r="AR215" s="127" t="s">
        <v>79</v>
      </c>
      <c r="AT215" s="134" t="s">
        <v>70</v>
      </c>
      <c r="AU215" s="134" t="s">
        <v>79</v>
      </c>
      <c r="AY215" s="127" t="s">
        <v>143</v>
      </c>
      <c r="BK215" s="135">
        <f>SUM(BK216:BK217)</f>
        <v>4440.701</v>
      </c>
    </row>
    <row r="216" spans="1:65" s="2" customFormat="1" ht="24" customHeight="1">
      <c r="A216" s="26"/>
      <c r="B216" s="138"/>
      <c r="C216" s="139" t="s">
        <v>696</v>
      </c>
      <c r="D216" s="139" t="s">
        <v>147</v>
      </c>
      <c r="E216" s="140" t="s">
        <v>697</v>
      </c>
      <c r="F216" s="141" t="s">
        <v>698</v>
      </c>
      <c r="G216" s="142" t="s">
        <v>215</v>
      </c>
      <c r="H216" s="143">
        <v>253.97200000000001</v>
      </c>
      <c r="I216" s="143">
        <v>10.725</v>
      </c>
      <c r="J216" s="143">
        <f>ROUND(I216*H216,3)</f>
        <v>2723.85</v>
      </c>
      <c r="K216" s="144"/>
      <c r="L216" s="27"/>
      <c r="M216" s="145" t="s">
        <v>1</v>
      </c>
      <c r="N216" s="146" t="s">
        <v>37</v>
      </c>
      <c r="O216" s="147">
        <v>0</v>
      </c>
      <c r="P216" s="147">
        <f>O216*H216</f>
        <v>0</v>
      </c>
      <c r="Q216" s="147">
        <v>0</v>
      </c>
      <c r="R216" s="147">
        <f>Q216*H216</f>
        <v>0</v>
      </c>
      <c r="S216" s="147">
        <v>0</v>
      </c>
      <c r="T216" s="148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9" t="s">
        <v>151</v>
      </c>
      <c r="AT216" s="149" t="s">
        <v>147</v>
      </c>
      <c r="AU216" s="149" t="s">
        <v>152</v>
      </c>
      <c r="AY216" s="14" t="s">
        <v>143</v>
      </c>
      <c r="BE216" s="150">
        <f>IF(N216="základná",J216,0)</f>
        <v>0</v>
      </c>
      <c r="BF216" s="150">
        <f>IF(N216="znížená",J216,0)</f>
        <v>2723.85</v>
      </c>
      <c r="BG216" s="150">
        <f>IF(N216="zákl. prenesená",J216,0)</f>
        <v>0</v>
      </c>
      <c r="BH216" s="150">
        <f>IF(N216="zníž. prenesená",J216,0)</f>
        <v>0</v>
      </c>
      <c r="BI216" s="150">
        <f>IF(N216="nulová",J216,0)</f>
        <v>0</v>
      </c>
      <c r="BJ216" s="14" t="s">
        <v>152</v>
      </c>
      <c r="BK216" s="151">
        <f>ROUND(I216*H216,3)</f>
        <v>2723.85</v>
      </c>
      <c r="BL216" s="14" t="s">
        <v>151</v>
      </c>
      <c r="BM216" s="149" t="s">
        <v>699</v>
      </c>
    </row>
    <row r="217" spans="1:65" s="2" customFormat="1" ht="24" customHeight="1">
      <c r="A217" s="26"/>
      <c r="B217" s="138"/>
      <c r="C217" s="139" t="s">
        <v>271</v>
      </c>
      <c r="D217" s="139" t="s">
        <v>147</v>
      </c>
      <c r="E217" s="140" t="s">
        <v>228</v>
      </c>
      <c r="F217" s="141" t="s">
        <v>229</v>
      </c>
      <c r="G217" s="142" t="s">
        <v>215</v>
      </c>
      <c r="H217" s="143">
        <v>253.97200000000001</v>
      </c>
      <c r="I217" s="143">
        <v>6.76</v>
      </c>
      <c r="J217" s="143">
        <f>ROUND(I217*H217,3)</f>
        <v>1716.8510000000001</v>
      </c>
      <c r="K217" s="144"/>
      <c r="L217" s="27"/>
      <c r="M217" s="145" t="s">
        <v>1</v>
      </c>
      <c r="N217" s="146" t="s">
        <v>37</v>
      </c>
      <c r="O217" s="147">
        <v>0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9" t="s">
        <v>151</v>
      </c>
      <c r="AT217" s="149" t="s">
        <v>147</v>
      </c>
      <c r="AU217" s="149" t="s">
        <v>152</v>
      </c>
      <c r="AY217" s="14" t="s">
        <v>143</v>
      </c>
      <c r="BE217" s="150">
        <f>IF(N217="základná",J217,0)</f>
        <v>0</v>
      </c>
      <c r="BF217" s="150">
        <f>IF(N217="znížená",J217,0)</f>
        <v>1716.8510000000001</v>
      </c>
      <c r="BG217" s="150">
        <f>IF(N217="zákl. prenesená",J217,0)</f>
        <v>0</v>
      </c>
      <c r="BH217" s="150">
        <f>IF(N217="zníž. prenesená",J217,0)</f>
        <v>0</v>
      </c>
      <c r="BI217" s="150">
        <f>IF(N217="nulová",J217,0)</f>
        <v>0</v>
      </c>
      <c r="BJ217" s="14" t="s">
        <v>152</v>
      </c>
      <c r="BK217" s="151">
        <f>ROUND(I217*H217,3)</f>
        <v>1716.8510000000001</v>
      </c>
      <c r="BL217" s="14" t="s">
        <v>151</v>
      </c>
      <c r="BM217" s="149" t="s">
        <v>700</v>
      </c>
    </row>
    <row r="218" spans="1:65" s="12" customFormat="1" ht="25.9" customHeight="1">
      <c r="B218" s="126"/>
      <c r="D218" s="127" t="s">
        <v>70</v>
      </c>
      <c r="E218" s="128" t="s">
        <v>231</v>
      </c>
      <c r="F218" s="128" t="s">
        <v>232</v>
      </c>
      <c r="J218" s="129">
        <f>BK218</f>
        <v>43181.068999999989</v>
      </c>
      <c r="L218" s="126"/>
      <c r="M218" s="130"/>
      <c r="N218" s="131"/>
      <c r="O218" s="131"/>
      <c r="P218" s="132">
        <f>P219+P234+P243+P252+P256+P261+P270+P290+P294+P303+P307+P310</f>
        <v>0</v>
      </c>
      <c r="Q218" s="131"/>
      <c r="R218" s="132">
        <f>R219+R234+R243+R252+R256+R261+R270+R290+R294+R303+R307+R310</f>
        <v>0</v>
      </c>
      <c r="S218" s="131"/>
      <c r="T218" s="133">
        <f>T219+T234+T243+T252+T256+T261+T270+T290+T294+T303+T307+T310</f>
        <v>0</v>
      </c>
      <c r="AR218" s="127" t="s">
        <v>152</v>
      </c>
      <c r="AT218" s="134" t="s">
        <v>70</v>
      </c>
      <c r="AU218" s="134" t="s">
        <v>71</v>
      </c>
      <c r="AY218" s="127" t="s">
        <v>143</v>
      </c>
      <c r="BK218" s="135">
        <f>BK219+BK234+BK243+BK252+BK256+BK261+BK270+BK290+BK294+BK303+BK307+BK310</f>
        <v>43181.068999999989</v>
      </c>
    </row>
    <row r="219" spans="1:65" s="12" customFormat="1" ht="22.9" customHeight="1">
      <c r="B219" s="126"/>
      <c r="D219" s="127" t="s">
        <v>70</v>
      </c>
      <c r="E219" s="136" t="s">
        <v>233</v>
      </c>
      <c r="F219" s="136" t="s">
        <v>234</v>
      </c>
      <c r="J219" s="137">
        <f>BK219</f>
        <v>2201.6659999999997</v>
      </c>
      <c r="L219" s="126"/>
      <c r="M219" s="130"/>
      <c r="N219" s="131"/>
      <c r="O219" s="131"/>
      <c r="P219" s="132">
        <f>SUM(P220:P233)</f>
        <v>0</v>
      </c>
      <c r="Q219" s="131"/>
      <c r="R219" s="132">
        <f>SUM(R220:R233)</f>
        <v>0</v>
      </c>
      <c r="S219" s="131"/>
      <c r="T219" s="133">
        <f>SUM(T220:T233)</f>
        <v>0</v>
      </c>
      <c r="AR219" s="127" t="s">
        <v>152</v>
      </c>
      <c r="AT219" s="134" t="s">
        <v>70</v>
      </c>
      <c r="AU219" s="134" t="s">
        <v>79</v>
      </c>
      <c r="AY219" s="127" t="s">
        <v>143</v>
      </c>
      <c r="BK219" s="135">
        <f>SUM(BK220:BK233)</f>
        <v>2201.6659999999997</v>
      </c>
    </row>
    <row r="220" spans="1:65" s="2" customFormat="1" ht="24" customHeight="1">
      <c r="A220" s="26"/>
      <c r="B220" s="138"/>
      <c r="C220" s="139" t="s">
        <v>701</v>
      </c>
      <c r="D220" s="139" t="s">
        <v>147</v>
      </c>
      <c r="E220" s="140" t="s">
        <v>702</v>
      </c>
      <c r="F220" s="141" t="s">
        <v>703</v>
      </c>
      <c r="G220" s="142" t="s">
        <v>150</v>
      </c>
      <c r="H220" s="143">
        <v>151.5</v>
      </c>
      <c r="I220" s="143">
        <v>0.39700000000000002</v>
      </c>
      <c r="J220" s="143">
        <f t="shared" ref="J220:J233" si="60">ROUND(I220*H220,3)</f>
        <v>60.146000000000001</v>
      </c>
      <c r="K220" s="144"/>
      <c r="L220" s="27"/>
      <c r="M220" s="145" t="s">
        <v>1</v>
      </c>
      <c r="N220" s="146" t="s">
        <v>37</v>
      </c>
      <c r="O220" s="147">
        <v>0</v>
      </c>
      <c r="P220" s="147">
        <f t="shared" ref="P220:P233" si="61">O220*H220</f>
        <v>0</v>
      </c>
      <c r="Q220" s="147">
        <v>0</v>
      </c>
      <c r="R220" s="147">
        <f t="shared" ref="R220:R233" si="62">Q220*H220</f>
        <v>0</v>
      </c>
      <c r="S220" s="147">
        <v>0</v>
      </c>
      <c r="T220" s="148">
        <f t="shared" ref="T220:T233" si="63"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9" t="s">
        <v>178</v>
      </c>
      <c r="AT220" s="149" t="s">
        <v>147</v>
      </c>
      <c r="AU220" s="149" t="s">
        <v>152</v>
      </c>
      <c r="AY220" s="14" t="s">
        <v>143</v>
      </c>
      <c r="BE220" s="150">
        <f t="shared" ref="BE220:BE233" si="64">IF(N220="základná",J220,0)</f>
        <v>0</v>
      </c>
      <c r="BF220" s="150">
        <f t="shared" ref="BF220:BF233" si="65">IF(N220="znížená",J220,0)</f>
        <v>60.146000000000001</v>
      </c>
      <c r="BG220" s="150">
        <f t="shared" ref="BG220:BG233" si="66">IF(N220="zákl. prenesená",J220,0)</f>
        <v>0</v>
      </c>
      <c r="BH220" s="150">
        <f t="shared" ref="BH220:BH233" si="67">IF(N220="zníž. prenesená",J220,0)</f>
        <v>0</v>
      </c>
      <c r="BI220" s="150">
        <f t="shared" ref="BI220:BI233" si="68">IF(N220="nulová",J220,0)</f>
        <v>0</v>
      </c>
      <c r="BJ220" s="14" t="s">
        <v>152</v>
      </c>
      <c r="BK220" s="151">
        <f t="shared" ref="BK220:BK233" si="69">ROUND(I220*H220,3)</f>
        <v>60.146000000000001</v>
      </c>
      <c r="BL220" s="14" t="s">
        <v>178</v>
      </c>
      <c r="BM220" s="149" t="s">
        <v>704</v>
      </c>
    </row>
    <row r="221" spans="1:65" s="2" customFormat="1" ht="16.5" customHeight="1">
      <c r="A221" s="26"/>
      <c r="B221" s="138"/>
      <c r="C221" s="152" t="s">
        <v>276</v>
      </c>
      <c r="D221" s="152" t="s">
        <v>175</v>
      </c>
      <c r="E221" s="153" t="s">
        <v>705</v>
      </c>
      <c r="F221" s="154" t="s">
        <v>706</v>
      </c>
      <c r="G221" s="155" t="s">
        <v>150</v>
      </c>
      <c r="H221" s="156">
        <v>151.5</v>
      </c>
      <c r="I221" s="156">
        <v>1.1859999999999999</v>
      </c>
      <c r="J221" s="156">
        <f t="shared" si="60"/>
        <v>179.679</v>
      </c>
      <c r="K221" s="157"/>
      <c r="L221" s="158"/>
      <c r="M221" s="159" t="s">
        <v>1</v>
      </c>
      <c r="N221" s="160" t="s">
        <v>37</v>
      </c>
      <c r="O221" s="147">
        <v>0</v>
      </c>
      <c r="P221" s="147">
        <f t="shared" si="61"/>
        <v>0</v>
      </c>
      <c r="Q221" s="147">
        <v>0</v>
      </c>
      <c r="R221" s="147">
        <f t="shared" si="62"/>
        <v>0</v>
      </c>
      <c r="S221" s="147">
        <v>0</v>
      </c>
      <c r="T221" s="148">
        <f t="shared" si="6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9" t="s">
        <v>209</v>
      </c>
      <c r="AT221" s="149" t="s">
        <v>175</v>
      </c>
      <c r="AU221" s="149" t="s">
        <v>152</v>
      </c>
      <c r="AY221" s="14" t="s">
        <v>143</v>
      </c>
      <c r="BE221" s="150">
        <f t="shared" si="64"/>
        <v>0</v>
      </c>
      <c r="BF221" s="150">
        <f t="shared" si="65"/>
        <v>179.679</v>
      </c>
      <c r="BG221" s="150">
        <f t="shared" si="66"/>
        <v>0</v>
      </c>
      <c r="BH221" s="150">
        <f t="shared" si="67"/>
        <v>0</v>
      </c>
      <c r="BI221" s="150">
        <f t="shared" si="68"/>
        <v>0</v>
      </c>
      <c r="BJ221" s="14" t="s">
        <v>152</v>
      </c>
      <c r="BK221" s="151">
        <f t="shared" si="69"/>
        <v>179.679</v>
      </c>
      <c r="BL221" s="14" t="s">
        <v>178</v>
      </c>
      <c r="BM221" s="149" t="s">
        <v>707</v>
      </c>
    </row>
    <row r="222" spans="1:65" s="2" customFormat="1" ht="24" customHeight="1">
      <c r="A222" s="26"/>
      <c r="B222" s="138"/>
      <c r="C222" s="139" t="s">
        <v>708</v>
      </c>
      <c r="D222" s="139" t="s">
        <v>147</v>
      </c>
      <c r="E222" s="140" t="s">
        <v>709</v>
      </c>
      <c r="F222" s="141" t="s">
        <v>710</v>
      </c>
      <c r="G222" s="142" t="s">
        <v>150</v>
      </c>
      <c r="H222" s="143">
        <v>240</v>
      </c>
      <c r="I222" s="143">
        <v>0.14000000000000001</v>
      </c>
      <c r="J222" s="143">
        <f t="shared" si="60"/>
        <v>33.6</v>
      </c>
      <c r="K222" s="144"/>
      <c r="L222" s="27"/>
      <c r="M222" s="145" t="s">
        <v>1</v>
      </c>
      <c r="N222" s="146" t="s">
        <v>37</v>
      </c>
      <c r="O222" s="147">
        <v>0</v>
      </c>
      <c r="P222" s="147">
        <f t="shared" si="61"/>
        <v>0</v>
      </c>
      <c r="Q222" s="147">
        <v>0</v>
      </c>
      <c r="R222" s="147">
        <f t="shared" si="62"/>
        <v>0</v>
      </c>
      <c r="S222" s="147">
        <v>0</v>
      </c>
      <c r="T222" s="148">
        <f t="shared" si="6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9" t="s">
        <v>178</v>
      </c>
      <c r="AT222" s="149" t="s">
        <v>147</v>
      </c>
      <c r="AU222" s="149" t="s">
        <v>152</v>
      </c>
      <c r="AY222" s="14" t="s">
        <v>143</v>
      </c>
      <c r="BE222" s="150">
        <f t="shared" si="64"/>
        <v>0</v>
      </c>
      <c r="BF222" s="150">
        <f t="shared" si="65"/>
        <v>33.6</v>
      </c>
      <c r="BG222" s="150">
        <f t="shared" si="66"/>
        <v>0</v>
      </c>
      <c r="BH222" s="150">
        <f t="shared" si="67"/>
        <v>0</v>
      </c>
      <c r="BI222" s="150">
        <f t="shared" si="68"/>
        <v>0</v>
      </c>
      <c r="BJ222" s="14" t="s">
        <v>152</v>
      </c>
      <c r="BK222" s="151">
        <f t="shared" si="69"/>
        <v>33.6</v>
      </c>
      <c r="BL222" s="14" t="s">
        <v>178</v>
      </c>
      <c r="BM222" s="149" t="s">
        <v>711</v>
      </c>
    </row>
    <row r="223" spans="1:65" s="2" customFormat="1" ht="24" customHeight="1">
      <c r="A223" s="26"/>
      <c r="B223" s="138"/>
      <c r="C223" s="139" t="s">
        <v>278</v>
      </c>
      <c r="D223" s="139" t="s">
        <v>147</v>
      </c>
      <c r="E223" s="140" t="s">
        <v>712</v>
      </c>
      <c r="F223" s="141" t="s">
        <v>713</v>
      </c>
      <c r="G223" s="142" t="s">
        <v>150</v>
      </c>
      <c r="H223" s="143">
        <v>29.172000000000001</v>
      </c>
      <c r="I223" s="143">
        <v>0.23599999999999999</v>
      </c>
      <c r="J223" s="143">
        <f t="shared" si="60"/>
        <v>6.8849999999999998</v>
      </c>
      <c r="K223" s="144"/>
      <c r="L223" s="27"/>
      <c r="M223" s="145" t="s">
        <v>1</v>
      </c>
      <c r="N223" s="146" t="s">
        <v>37</v>
      </c>
      <c r="O223" s="147">
        <v>0</v>
      </c>
      <c r="P223" s="147">
        <f t="shared" si="61"/>
        <v>0</v>
      </c>
      <c r="Q223" s="147">
        <v>0</v>
      </c>
      <c r="R223" s="147">
        <f t="shared" si="62"/>
        <v>0</v>
      </c>
      <c r="S223" s="147">
        <v>0</v>
      </c>
      <c r="T223" s="148">
        <f t="shared" si="6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9" t="s">
        <v>178</v>
      </c>
      <c r="AT223" s="149" t="s">
        <v>147</v>
      </c>
      <c r="AU223" s="149" t="s">
        <v>152</v>
      </c>
      <c r="AY223" s="14" t="s">
        <v>143</v>
      </c>
      <c r="BE223" s="150">
        <f t="shared" si="64"/>
        <v>0</v>
      </c>
      <c r="BF223" s="150">
        <f t="shared" si="65"/>
        <v>6.8849999999999998</v>
      </c>
      <c r="BG223" s="150">
        <f t="shared" si="66"/>
        <v>0</v>
      </c>
      <c r="BH223" s="150">
        <f t="shared" si="67"/>
        <v>0</v>
      </c>
      <c r="BI223" s="150">
        <f t="shared" si="68"/>
        <v>0</v>
      </c>
      <c r="BJ223" s="14" t="s">
        <v>152</v>
      </c>
      <c r="BK223" s="151">
        <f t="shared" si="69"/>
        <v>6.8849999999999998</v>
      </c>
      <c r="BL223" s="14" t="s">
        <v>178</v>
      </c>
      <c r="BM223" s="149" t="s">
        <v>714</v>
      </c>
    </row>
    <row r="224" spans="1:65" s="2" customFormat="1" ht="16.5" customHeight="1">
      <c r="A224" s="26"/>
      <c r="B224" s="138"/>
      <c r="C224" s="152" t="s">
        <v>715</v>
      </c>
      <c r="D224" s="152" t="s">
        <v>175</v>
      </c>
      <c r="E224" s="153" t="s">
        <v>716</v>
      </c>
      <c r="F224" s="154" t="s">
        <v>717</v>
      </c>
      <c r="G224" s="155" t="s">
        <v>150</v>
      </c>
      <c r="H224" s="156">
        <v>296.089</v>
      </c>
      <c r="I224" s="156">
        <v>0.41299999999999998</v>
      </c>
      <c r="J224" s="156">
        <f t="shared" si="60"/>
        <v>122.285</v>
      </c>
      <c r="K224" s="157"/>
      <c r="L224" s="158"/>
      <c r="M224" s="159" t="s">
        <v>1</v>
      </c>
      <c r="N224" s="160" t="s">
        <v>37</v>
      </c>
      <c r="O224" s="147">
        <v>0</v>
      </c>
      <c r="P224" s="147">
        <f t="shared" si="61"/>
        <v>0</v>
      </c>
      <c r="Q224" s="147">
        <v>0</v>
      </c>
      <c r="R224" s="147">
        <f t="shared" si="62"/>
        <v>0</v>
      </c>
      <c r="S224" s="147">
        <v>0</v>
      </c>
      <c r="T224" s="148">
        <f t="shared" si="6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9" t="s">
        <v>209</v>
      </c>
      <c r="AT224" s="149" t="s">
        <v>175</v>
      </c>
      <c r="AU224" s="149" t="s">
        <v>152</v>
      </c>
      <c r="AY224" s="14" t="s">
        <v>143</v>
      </c>
      <c r="BE224" s="150">
        <f t="shared" si="64"/>
        <v>0</v>
      </c>
      <c r="BF224" s="150">
        <f t="shared" si="65"/>
        <v>122.285</v>
      </c>
      <c r="BG224" s="150">
        <f t="shared" si="66"/>
        <v>0</v>
      </c>
      <c r="BH224" s="150">
        <f t="shared" si="67"/>
        <v>0</v>
      </c>
      <c r="BI224" s="150">
        <f t="shared" si="68"/>
        <v>0</v>
      </c>
      <c r="BJ224" s="14" t="s">
        <v>152</v>
      </c>
      <c r="BK224" s="151">
        <f t="shared" si="69"/>
        <v>122.285</v>
      </c>
      <c r="BL224" s="14" t="s">
        <v>178</v>
      </c>
      <c r="BM224" s="149" t="s">
        <v>718</v>
      </c>
    </row>
    <row r="225" spans="1:65" s="2" customFormat="1" ht="36" customHeight="1">
      <c r="A225" s="26"/>
      <c r="B225" s="138"/>
      <c r="C225" s="139" t="s">
        <v>282</v>
      </c>
      <c r="D225" s="139" t="s">
        <v>147</v>
      </c>
      <c r="E225" s="140" t="s">
        <v>719</v>
      </c>
      <c r="F225" s="141" t="s">
        <v>720</v>
      </c>
      <c r="G225" s="142" t="s">
        <v>150</v>
      </c>
      <c r="H225" s="143">
        <v>132</v>
      </c>
      <c r="I225" s="143">
        <v>3.1859999999999999</v>
      </c>
      <c r="J225" s="143">
        <f t="shared" si="60"/>
        <v>420.55200000000002</v>
      </c>
      <c r="K225" s="144"/>
      <c r="L225" s="27"/>
      <c r="M225" s="145" t="s">
        <v>1</v>
      </c>
      <c r="N225" s="146" t="s">
        <v>37</v>
      </c>
      <c r="O225" s="147">
        <v>0</v>
      </c>
      <c r="P225" s="147">
        <f t="shared" si="61"/>
        <v>0</v>
      </c>
      <c r="Q225" s="147">
        <v>0</v>
      </c>
      <c r="R225" s="147">
        <f t="shared" si="62"/>
        <v>0</v>
      </c>
      <c r="S225" s="147">
        <v>0</v>
      </c>
      <c r="T225" s="148">
        <f t="shared" si="6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9" t="s">
        <v>178</v>
      </c>
      <c r="AT225" s="149" t="s">
        <v>147</v>
      </c>
      <c r="AU225" s="149" t="s">
        <v>152</v>
      </c>
      <c r="AY225" s="14" t="s">
        <v>143</v>
      </c>
      <c r="BE225" s="150">
        <f t="shared" si="64"/>
        <v>0</v>
      </c>
      <c r="BF225" s="150">
        <f t="shared" si="65"/>
        <v>420.55200000000002</v>
      </c>
      <c r="BG225" s="150">
        <f t="shared" si="66"/>
        <v>0</v>
      </c>
      <c r="BH225" s="150">
        <f t="shared" si="67"/>
        <v>0</v>
      </c>
      <c r="BI225" s="150">
        <f t="shared" si="68"/>
        <v>0</v>
      </c>
      <c r="BJ225" s="14" t="s">
        <v>152</v>
      </c>
      <c r="BK225" s="151">
        <f t="shared" si="69"/>
        <v>420.55200000000002</v>
      </c>
      <c r="BL225" s="14" t="s">
        <v>178</v>
      </c>
      <c r="BM225" s="149" t="s">
        <v>721</v>
      </c>
    </row>
    <row r="226" spans="1:65" s="2" customFormat="1" ht="24" customHeight="1">
      <c r="A226" s="26"/>
      <c r="B226" s="138"/>
      <c r="C226" s="139" t="s">
        <v>722</v>
      </c>
      <c r="D226" s="139" t="s">
        <v>147</v>
      </c>
      <c r="E226" s="140" t="s">
        <v>723</v>
      </c>
      <c r="F226" s="141" t="s">
        <v>724</v>
      </c>
      <c r="G226" s="142" t="s">
        <v>150</v>
      </c>
      <c r="H226" s="143">
        <v>29.048999999999999</v>
      </c>
      <c r="I226" s="143">
        <v>3.2719999999999998</v>
      </c>
      <c r="J226" s="143">
        <f t="shared" si="60"/>
        <v>95.048000000000002</v>
      </c>
      <c r="K226" s="144"/>
      <c r="L226" s="27"/>
      <c r="M226" s="145" t="s">
        <v>1</v>
      </c>
      <c r="N226" s="146" t="s">
        <v>37</v>
      </c>
      <c r="O226" s="147">
        <v>0</v>
      </c>
      <c r="P226" s="147">
        <f t="shared" si="61"/>
        <v>0</v>
      </c>
      <c r="Q226" s="147">
        <v>0</v>
      </c>
      <c r="R226" s="147">
        <f t="shared" si="62"/>
        <v>0</v>
      </c>
      <c r="S226" s="147">
        <v>0</v>
      </c>
      <c r="T226" s="148">
        <f t="shared" si="6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9" t="s">
        <v>178</v>
      </c>
      <c r="AT226" s="149" t="s">
        <v>147</v>
      </c>
      <c r="AU226" s="149" t="s">
        <v>152</v>
      </c>
      <c r="AY226" s="14" t="s">
        <v>143</v>
      </c>
      <c r="BE226" s="150">
        <f t="shared" si="64"/>
        <v>0</v>
      </c>
      <c r="BF226" s="150">
        <f t="shared" si="65"/>
        <v>95.048000000000002</v>
      </c>
      <c r="BG226" s="150">
        <f t="shared" si="66"/>
        <v>0</v>
      </c>
      <c r="BH226" s="150">
        <f t="shared" si="67"/>
        <v>0</v>
      </c>
      <c r="BI226" s="150">
        <f t="shared" si="68"/>
        <v>0</v>
      </c>
      <c r="BJ226" s="14" t="s">
        <v>152</v>
      </c>
      <c r="BK226" s="151">
        <f t="shared" si="69"/>
        <v>95.048000000000002</v>
      </c>
      <c r="BL226" s="14" t="s">
        <v>178</v>
      </c>
      <c r="BM226" s="149" t="s">
        <v>725</v>
      </c>
    </row>
    <row r="227" spans="1:65" s="2" customFormat="1" ht="36" customHeight="1">
      <c r="A227" s="26"/>
      <c r="B227" s="138"/>
      <c r="C227" s="152" t="s">
        <v>285</v>
      </c>
      <c r="D227" s="152" t="s">
        <v>175</v>
      </c>
      <c r="E227" s="153" t="s">
        <v>726</v>
      </c>
      <c r="F227" s="154" t="s">
        <v>727</v>
      </c>
      <c r="G227" s="155" t="s">
        <v>150</v>
      </c>
      <c r="H227" s="156">
        <v>162.65899999999999</v>
      </c>
      <c r="I227" s="156">
        <v>6.18</v>
      </c>
      <c r="J227" s="156">
        <f t="shared" si="60"/>
        <v>1005.2329999999999</v>
      </c>
      <c r="K227" s="157"/>
      <c r="L227" s="158"/>
      <c r="M227" s="159" t="s">
        <v>1</v>
      </c>
      <c r="N227" s="160" t="s">
        <v>37</v>
      </c>
      <c r="O227" s="147">
        <v>0</v>
      </c>
      <c r="P227" s="147">
        <f t="shared" si="61"/>
        <v>0</v>
      </c>
      <c r="Q227" s="147">
        <v>0</v>
      </c>
      <c r="R227" s="147">
        <f t="shared" si="62"/>
        <v>0</v>
      </c>
      <c r="S227" s="147">
        <v>0</v>
      </c>
      <c r="T227" s="148">
        <f t="shared" si="6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9" t="s">
        <v>209</v>
      </c>
      <c r="AT227" s="149" t="s">
        <v>175</v>
      </c>
      <c r="AU227" s="149" t="s">
        <v>152</v>
      </c>
      <c r="AY227" s="14" t="s">
        <v>143</v>
      </c>
      <c r="BE227" s="150">
        <f t="shared" si="64"/>
        <v>0</v>
      </c>
      <c r="BF227" s="150">
        <f t="shared" si="65"/>
        <v>1005.2329999999999</v>
      </c>
      <c r="BG227" s="150">
        <f t="shared" si="66"/>
        <v>0</v>
      </c>
      <c r="BH227" s="150">
        <f t="shared" si="67"/>
        <v>0</v>
      </c>
      <c r="BI227" s="150">
        <f t="shared" si="68"/>
        <v>0</v>
      </c>
      <c r="BJ227" s="14" t="s">
        <v>152</v>
      </c>
      <c r="BK227" s="151">
        <f t="shared" si="69"/>
        <v>1005.2329999999999</v>
      </c>
      <c r="BL227" s="14" t="s">
        <v>178</v>
      </c>
      <c r="BM227" s="149" t="s">
        <v>682</v>
      </c>
    </row>
    <row r="228" spans="1:65" s="2" customFormat="1" ht="24" customHeight="1">
      <c r="A228" s="26"/>
      <c r="B228" s="138"/>
      <c r="C228" s="139" t="s">
        <v>728</v>
      </c>
      <c r="D228" s="139" t="s">
        <v>147</v>
      </c>
      <c r="E228" s="140" t="s">
        <v>729</v>
      </c>
      <c r="F228" s="141" t="s">
        <v>730</v>
      </c>
      <c r="G228" s="142" t="s">
        <v>150</v>
      </c>
      <c r="H228" s="143">
        <v>19.806000000000001</v>
      </c>
      <c r="I228" s="143">
        <v>2.508</v>
      </c>
      <c r="J228" s="143">
        <f t="shared" si="60"/>
        <v>49.673000000000002</v>
      </c>
      <c r="K228" s="144"/>
      <c r="L228" s="27"/>
      <c r="M228" s="145" t="s">
        <v>1</v>
      </c>
      <c r="N228" s="146" t="s">
        <v>37</v>
      </c>
      <c r="O228" s="147">
        <v>0</v>
      </c>
      <c r="P228" s="147">
        <f t="shared" si="61"/>
        <v>0</v>
      </c>
      <c r="Q228" s="147">
        <v>0</v>
      </c>
      <c r="R228" s="147">
        <f t="shared" si="62"/>
        <v>0</v>
      </c>
      <c r="S228" s="147">
        <v>0</v>
      </c>
      <c r="T228" s="148">
        <f t="shared" si="6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9" t="s">
        <v>178</v>
      </c>
      <c r="AT228" s="149" t="s">
        <v>147</v>
      </c>
      <c r="AU228" s="149" t="s">
        <v>152</v>
      </c>
      <c r="AY228" s="14" t="s">
        <v>143</v>
      </c>
      <c r="BE228" s="150">
        <f t="shared" si="64"/>
        <v>0</v>
      </c>
      <c r="BF228" s="150">
        <f t="shared" si="65"/>
        <v>49.673000000000002</v>
      </c>
      <c r="BG228" s="150">
        <f t="shared" si="66"/>
        <v>0</v>
      </c>
      <c r="BH228" s="150">
        <f t="shared" si="67"/>
        <v>0</v>
      </c>
      <c r="BI228" s="150">
        <f t="shared" si="68"/>
        <v>0</v>
      </c>
      <c r="BJ228" s="14" t="s">
        <v>152</v>
      </c>
      <c r="BK228" s="151">
        <f t="shared" si="69"/>
        <v>49.673000000000002</v>
      </c>
      <c r="BL228" s="14" t="s">
        <v>178</v>
      </c>
      <c r="BM228" s="149" t="s">
        <v>731</v>
      </c>
    </row>
    <row r="229" spans="1:65" s="2" customFormat="1" ht="24" customHeight="1">
      <c r="A229" s="26"/>
      <c r="B229" s="138"/>
      <c r="C229" s="152" t="s">
        <v>288</v>
      </c>
      <c r="D229" s="152" t="s">
        <v>175</v>
      </c>
      <c r="E229" s="153" t="s">
        <v>732</v>
      </c>
      <c r="F229" s="154" t="s">
        <v>733</v>
      </c>
      <c r="G229" s="155" t="s">
        <v>150</v>
      </c>
      <c r="H229" s="156">
        <v>19.806000000000001</v>
      </c>
      <c r="I229" s="156">
        <v>1.139</v>
      </c>
      <c r="J229" s="156">
        <f t="shared" si="60"/>
        <v>22.559000000000001</v>
      </c>
      <c r="K229" s="157"/>
      <c r="L229" s="158"/>
      <c r="M229" s="159" t="s">
        <v>1</v>
      </c>
      <c r="N229" s="160" t="s">
        <v>37</v>
      </c>
      <c r="O229" s="147">
        <v>0</v>
      </c>
      <c r="P229" s="147">
        <f t="shared" si="61"/>
        <v>0</v>
      </c>
      <c r="Q229" s="147">
        <v>0</v>
      </c>
      <c r="R229" s="147">
        <f t="shared" si="62"/>
        <v>0</v>
      </c>
      <c r="S229" s="147">
        <v>0</v>
      </c>
      <c r="T229" s="148">
        <f t="shared" si="6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9" t="s">
        <v>209</v>
      </c>
      <c r="AT229" s="149" t="s">
        <v>175</v>
      </c>
      <c r="AU229" s="149" t="s">
        <v>152</v>
      </c>
      <c r="AY229" s="14" t="s">
        <v>143</v>
      </c>
      <c r="BE229" s="150">
        <f t="shared" si="64"/>
        <v>0</v>
      </c>
      <c r="BF229" s="150">
        <f t="shared" si="65"/>
        <v>22.559000000000001</v>
      </c>
      <c r="BG229" s="150">
        <f t="shared" si="66"/>
        <v>0</v>
      </c>
      <c r="BH229" s="150">
        <f t="shared" si="67"/>
        <v>0</v>
      </c>
      <c r="BI229" s="150">
        <f t="shared" si="68"/>
        <v>0</v>
      </c>
      <c r="BJ229" s="14" t="s">
        <v>152</v>
      </c>
      <c r="BK229" s="151">
        <f t="shared" si="69"/>
        <v>22.559000000000001</v>
      </c>
      <c r="BL229" s="14" t="s">
        <v>178</v>
      </c>
      <c r="BM229" s="149" t="s">
        <v>734</v>
      </c>
    </row>
    <row r="230" spans="1:65" s="2" customFormat="1" ht="24" customHeight="1">
      <c r="A230" s="26"/>
      <c r="B230" s="138"/>
      <c r="C230" s="139" t="s">
        <v>735</v>
      </c>
      <c r="D230" s="139" t="s">
        <v>147</v>
      </c>
      <c r="E230" s="140" t="s">
        <v>238</v>
      </c>
      <c r="F230" s="141" t="s">
        <v>239</v>
      </c>
      <c r="G230" s="142" t="s">
        <v>150</v>
      </c>
      <c r="H230" s="143">
        <v>20.969000000000001</v>
      </c>
      <c r="I230" s="143">
        <v>1.542</v>
      </c>
      <c r="J230" s="143">
        <f t="shared" si="60"/>
        <v>32.334000000000003</v>
      </c>
      <c r="K230" s="144"/>
      <c r="L230" s="27"/>
      <c r="M230" s="145" t="s">
        <v>1</v>
      </c>
      <c r="N230" s="146" t="s">
        <v>37</v>
      </c>
      <c r="O230" s="147">
        <v>0</v>
      </c>
      <c r="P230" s="147">
        <f t="shared" si="61"/>
        <v>0</v>
      </c>
      <c r="Q230" s="147">
        <v>0</v>
      </c>
      <c r="R230" s="147">
        <f t="shared" si="62"/>
        <v>0</v>
      </c>
      <c r="S230" s="147">
        <v>0</v>
      </c>
      <c r="T230" s="148">
        <f t="shared" si="6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49" t="s">
        <v>178</v>
      </c>
      <c r="AT230" s="149" t="s">
        <v>147</v>
      </c>
      <c r="AU230" s="149" t="s">
        <v>152</v>
      </c>
      <c r="AY230" s="14" t="s">
        <v>143</v>
      </c>
      <c r="BE230" s="150">
        <f t="shared" si="64"/>
        <v>0</v>
      </c>
      <c r="BF230" s="150">
        <f t="shared" si="65"/>
        <v>32.334000000000003</v>
      </c>
      <c r="BG230" s="150">
        <f t="shared" si="66"/>
        <v>0</v>
      </c>
      <c r="BH230" s="150">
        <f t="shared" si="67"/>
        <v>0</v>
      </c>
      <c r="BI230" s="150">
        <f t="shared" si="68"/>
        <v>0</v>
      </c>
      <c r="BJ230" s="14" t="s">
        <v>152</v>
      </c>
      <c r="BK230" s="151">
        <f t="shared" si="69"/>
        <v>32.334000000000003</v>
      </c>
      <c r="BL230" s="14" t="s">
        <v>178</v>
      </c>
      <c r="BM230" s="149" t="s">
        <v>604</v>
      </c>
    </row>
    <row r="231" spans="1:65" s="2" customFormat="1" ht="24" customHeight="1">
      <c r="A231" s="26"/>
      <c r="B231" s="138"/>
      <c r="C231" s="152" t="s">
        <v>293</v>
      </c>
      <c r="D231" s="152" t="s">
        <v>175</v>
      </c>
      <c r="E231" s="153" t="s">
        <v>242</v>
      </c>
      <c r="F231" s="154" t="s">
        <v>243</v>
      </c>
      <c r="G231" s="155" t="s">
        <v>244</v>
      </c>
      <c r="H231" s="156">
        <v>7.4169999999999998</v>
      </c>
      <c r="I231" s="156">
        <v>3.91</v>
      </c>
      <c r="J231" s="156">
        <f t="shared" si="60"/>
        <v>29</v>
      </c>
      <c r="K231" s="157"/>
      <c r="L231" s="158"/>
      <c r="M231" s="159" t="s">
        <v>1</v>
      </c>
      <c r="N231" s="160" t="s">
        <v>37</v>
      </c>
      <c r="O231" s="147">
        <v>0</v>
      </c>
      <c r="P231" s="147">
        <f t="shared" si="61"/>
        <v>0</v>
      </c>
      <c r="Q231" s="147">
        <v>0</v>
      </c>
      <c r="R231" s="147">
        <f t="shared" si="62"/>
        <v>0</v>
      </c>
      <c r="S231" s="147">
        <v>0</v>
      </c>
      <c r="T231" s="148">
        <f t="shared" si="6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49" t="s">
        <v>209</v>
      </c>
      <c r="AT231" s="149" t="s">
        <v>175</v>
      </c>
      <c r="AU231" s="149" t="s">
        <v>152</v>
      </c>
      <c r="AY231" s="14" t="s">
        <v>143</v>
      </c>
      <c r="BE231" s="150">
        <f t="shared" si="64"/>
        <v>0</v>
      </c>
      <c r="BF231" s="150">
        <f t="shared" si="65"/>
        <v>29</v>
      </c>
      <c r="BG231" s="150">
        <f t="shared" si="66"/>
        <v>0</v>
      </c>
      <c r="BH231" s="150">
        <f t="shared" si="67"/>
        <v>0</v>
      </c>
      <c r="BI231" s="150">
        <f t="shared" si="68"/>
        <v>0</v>
      </c>
      <c r="BJ231" s="14" t="s">
        <v>152</v>
      </c>
      <c r="BK231" s="151">
        <f t="shared" si="69"/>
        <v>29</v>
      </c>
      <c r="BL231" s="14" t="s">
        <v>178</v>
      </c>
      <c r="BM231" s="149" t="s">
        <v>736</v>
      </c>
    </row>
    <row r="232" spans="1:65" s="2" customFormat="1" ht="24" customHeight="1">
      <c r="A232" s="26"/>
      <c r="B232" s="138"/>
      <c r="C232" s="139" t="s">
        <v>737</v>
      </c>
      <c r="D232" s="139" t="s">
        <v>147</v>
      </c>
      <c r="E232" s="140" t="s">
        <v>236</v>
      </c>
      <c r="F232" s="141" t="s">
        <v>237</v>
      </c>
      <c r="G232" s="142" t="s">
        <v>150</v>
      </c>
      <c r="H232" s="143">
        <v>52.47</v>
      </c>
      <c r="I232" s="143">
        <v>1.641</v>
      </c>
      <c r="J232" s="143">
        <f t="shared" si="60"/>
        <v>86.102999999999994</v>
      </c>
      <c r="K232" s="144"/>
      <c r="L232" s="27"/>
      <c r="M232" s="145" t="s">
        <v>1</v>
      </c>
      <c r="N232" s="146" t="s">
        <v>37</v>
      </c>
      <c r="O232" s="147">
        <v>0</v>
      </c>
      <c r="P232" s="147">
        <f t="shared" si="61"/>
        <v>0</v>
      </c>
      <c r="Q232" s="147">
        <v>0</v>
      </c>
      <c r="R232" s="147">
        <f t="shared" si="62"/>
        <v>0</v>
      </c>
      <c r="S232" s="147">
        <v>0</v>
      </c>
      <c r="T232" s="148">
        <f t="shared" si="6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9" t="s">
        <v>178</v>
      </c>
      <c r="AT232" s="149" t="s">
        <v>147</v>
      </c>
      <c r="AU232" s="149" t="s">
        <v>152</v>
      </c>
      <c r="AY232" s="14" t="s">
        <v>143</v>
      </c>
      <c r="BE232" s="150">
        <f t="shared" si="64"/>
        <v>0</v>
      </c>
      <c r="BF232" s="150">
        <f t="shared" si="65"/>
        <v>86.102999999999994</v>
      </c>
      <c r="BG232" s="150">
        <f t="shared" si="66"/>
        <v>0</v>
      </c>
      <c r="BH232" s="150">
        <f t="shared" si="67"/>
        <v>0</v>
      </c>
      <c r="BI232" s="150">
        <f t="shared" si="68"/>
        <v>0</v>
      </c>
      <c r="BJ232" s="14" t="s">
        <v>152</v>
      </c>
      <c r="BK232" s="151">
        <f t="shared" si="69"/>
        <v>86.102999999999994</v>
      </c>
      <c r="BL232" s="14" t="s">
        <v>178</v>
      </c>
      <c r="BM232" s="149" t="s">
        <v>738</v>
      </c>
    </row>
    <row r="233" spans="1:65" s="2" customFormat="1" ht="24" customHeight="1">
      <c r="A233" s="26"/>
      <c r="B233" s="138"/>
      <c r="C233" s="139" t="s">
        <v>298</v>
      </c>
      <c r="D233" s="139" t="s">
        <v>147</v>
      </c>
      <c r="E233" s="140" t="s">
        <v>739</v>
      </c>
      <c r="F233" s="141" t="s">
        <v>248</v>
      </c>
      <c r="G233" s="142" t="s">
        <v>292</v>
      </c>
      <c r="H233" s="143">
        <v>27.728000000000002</v>
      </c>
      <c r="I233" s="143">
        <v>2.1122603400000002</v>
      </c>
      <c r="J233" s="143">
        <f t="shared" si="60"/>
        <v>58.569000000000003</v>
      </c>
      <c r="K233" s="144"/>
      <c r="L233" s="27"/>
      <c r="M233" s="145" t="s">
        <v>1</v>
      </c>
      <c r="N233" s="146" t="s">
        <v>37</v>
      </c>
      <c r="O233" s="147">
        <v>0</v>
      </c>
      <c r="P233" s="147">
        <f t="shared" si="61"/>
        <v>0</v>
      </c>
      <c r="Q233" s="147">
        <v>0</v>
      </c>
      <c r="R233" s="147">
        <f t="shared" si="62"/>
        <v>0</v>
      </c>
      <c r="S233" s="147">
        <v>0</v>
      </c>
      <c r="T233" s="148">
        <f t="shared" si="6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9" t="s">
        <v>178</v>
      </c>
      <c r="AT233" s="149" t="s">
        <v>147</v>
      </c>
      <c r="AU233" s="149" t="s">
        <v>152</v>
      </c>
      <c r="AY233" s="14" t="s">
        <v>143</v>
      </c>
      <c r="BE233" s="150">
        <f t="shared" si="64"/>
        <v>0</v>
      </c>
      <c r="BF233" s="150">
        <f t="shared" si="65"/>
        <v>58.569000000000003</v>
      </c>
      <c r="BG233" s="150">
        <f t="shared" si="66"/>
        <v>0</v>
      </c>
      <c r="BH233" s="150">
        <f t="shared" si="67"/>
        <v>0</v>
      </c>
      <c r="BI233" s="150">
        <f t="shared" si="68"/>
        <v>0</v>
      </c>
      <c r="BJ233" s="14" t="s">
        <v>152</v>
      </c>
      <c r="BK233" s="151">
        <f t="shared" si="69"/>
        <v>58.569000000000003</v>
      </c>
      <c r="BL233" s="14" t="s">
        <v>178</v>
      </c>
      <c r="BM233" s="149" t="s">
        <v>740</v>
      </c>
    </row>
    <row r="234" spans="1:65" s="12" customFormat="1" ht="22.9" customHeight="1">
      <c r="B234" s="126"/>
      <c r="D234" s="127" t="s">
        <v>70</v>
      </c>
      <c r="E234" s="136" t="s">
        <v>741</v>
      </c>
      <c r="F234" s="136" t="s">
        <v>742</v>
      </c>
      <c r="J234" s="137">
        <f>BK234</f>
        <v>2717.9360000000006</v>
      </c>
      <c r="L234" s="126"/>
      <c r="M234" s="130"/>
      <c r="N234" s="131"/>
      <c r="O234" s="131"/>
      <c r="P234" s="132">
        <f>SUM(P235:P242)</f>
        <v>0</v>
      </c>
      <c r="Q234" s="131"/>
      <c r="R234" s="132">
        <f>SUM(R235:R242)</f>
        <v>0</v>
      </c>
      <c r="S234" s="131"/>
      <c r="T234" s="133">
        <f>SUM(T235:T242)</f>
        <v>0</v>
      </c>
      <c r="AR234" s="127" t="s">
        <v>152</v>
      </c>
      <c r="AT234" s="134" t="s">
        <v>70</v>
      </c>
      <c r="AU234" s="134" t="s">
        <v>79</v>
      </c>
      <c r="AY234" s="127" t="s">
        <v>143</v>
      </c>
      <c r="BK234" s="135">
        <f>SUM(BK235:BK242)</f>
        <v>2717.9360000000006</v>
      </c>
    </row>
    <row r="235" spans="1:65" s="2" customFormat="1" ht="16.5" customHeight="1">
      <c r="A235" s="26"/>
      <c r="B235" s="138"/>
      <c r="C235" s="139" t="s">
        <v>743</v>
      </c>
      <c r="D235" s="139" t="s">
        <v>147</v>
      </c>
      <c r="E235" s="140" t="s">
        <v>744</v>
      </c>
      <c r="F235" s="141" t="s">
        <v>745</v>
      </c>
      <c r="G235" s="142" t="s">
        <v>150</v>
      </c>
      <c r="H235" s="143">
        <v>150</v>
      </c>
      <c r="I235" s="143">
        <v>0.64600000000000002</v>
      </c>
      <c r="J235" s="143">
        <f t="shared" ref="J235:J242" si="70">ROUND(I235*H235,3)</f>
        <v>96.9</v>
      </c>
      <c r="K235" s="144"/>
      <c r="L235" s="27"/>
      <c r="M235" s="145" t="s">
        <v>1</v>
      </c>
      <c r="N235" s="146" t="s">
        <v>37</v>
      </c>
      <c r="O235" s="147">
        <v>0</v>
      </c>
      <c r="P235" s="147">
        <f t="shared" ref="P235:P242" si="71">O235*H235</f>
        <v>0</v>
      </c>
      <c r="Q235" s="147">
        <v>0</v>
      </c>
      <c r="R235" s="147">
        <f t="shared" ref="R235:R242" si="72">Q235*H235</f>
        <v>0</v>
      </c>
      <c r="S235" s="147">
        <v>0</v>
      </c>
      <c r="T235" s="148">
        <f t="shared" ref="T235:T242" si="73"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9" t="s">
        <v>178</v>
      </c>
      <c r="AT235" s="149" t="s">
        <v>147</v>
      </c>
      <c r="AU235" s="149" t="s">
        <v>152</v>
      </c>
      <c r="AY235" s="14" t="s">
        <v>143</v>
      </c>
      <c r="BE235" s="150">
        <f t="shared" ref="BE235:BE242" si="74">IF(N235="základná",J235,0)</f>
        <v>0</v>
      </c>
      <c r="BF235" s="150">
        <f t="shared" ref="BF235:BF242" si="75">IF(N235="znížená",J235,0)</f>
        <v>96.9</v>
      </c>
      <c r="BG235" s="150">
        <f t="shared" ref="BG235:BG242" si="76">IF(N235="zákl. prenesená",J235,0)</f>
        <v>0</v>
      </c>
      <c r="BH235" s="150">
        <f t="shared" ref="BH235:BH242" si="77">IF(N235="zníž. prenesená",J235,0)</f>
        <v>0</v>
      </c>
      <c r="BI235" s="150">
        <f t="shared" ref="BI235:BI242" si="78">IF(N235="nulová",J235,0)</f>
        <v>0</v>
      </c>
      <c r="BJ235" s="14" t="s">
        <v>152</v>
      </c>
      <c r="BK235" s="151">
        <f t="shared" ref="BK235:BK242" si="79">ROUND(I235*H235,3)</f>
        <v>96.9</v>
      </c>
      <c r="BL235" s="14" t="s">
        <v>178</v>
      </c>
      <c r="BM235" s="149" t="s">
        <v>746</v>
      </c>
    </row>
    <row r="236" spans="1:65" s="2" customFormat="1" ht="16.5" customHeight="1">
      <c r="A236" s="26"/>
      <c r="B236" s="138"/>
      <c r="C236" s="152" t="s">
        <v>302</v>
      </c>
      <c r="D236" s="152" t="s">
        <v>175</v>
      </c>
      <c r="E236" s="153" t="s">
        <v>747</v>
      </c>
      <c r="F236" s="154" t="s">
        <v>748</v>
      </c>
      <c r="G236" s="155" t="s">
        <v>150</v>
      </c>
      <c r="H236" s="156">
        <v>150</v>
      </c>
      <c r="I236" s="156">
        <v>0.51100000000000001</v>
      </c>
      <c r="J236" s="156">
        <f t="shared" si="70"/>
        <v>76.650000000000006</v>
      </c>
      <c r="K236" s="157"/>
      <c r="L236" s="158"/>
      <c r="M236" s="159" t="s">
        <v>1</v>
      </c>
      <c r="N236" s="160" t="s">
        <v>37</v>
      </c>
      <c r="O236" s="147">
        <v>0</v>
      </c>
      <c r="P236" s="147">
        <f t="shared" si="71"/>
        <v>0</v>
      </c>
      <c r="Q236" s="147">
        <v>0</v>
      </c>
      <c r="R236" s="147">
        <f t="shared" si="72"/>
        <v>0</v>
      </c>
      <c r="S236" s="147">
        <v>0</v>
      </c>
      <c r="T236" s="148">
        <f t="shared" si="7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9" t="s">
        <v>209</v>
      </c>
      <c r="AT236" s="149" t="s">
        <v>175</v>
      </c>
      <c r="AU236" s="149" t="s">
        <v>152</v>
      </c>
      <c r="AY236" s="14" t="s">
        <v>143</v>
      </c>
      <c r="BE236" s="150">
        <f t="shared" si="74"/>
        <v>0</v>
      </c>
      <c r="BF236" s="150">
        <f t="shared" si="75"/>
        <v>76.650000000000006</v>
      </c>
      <c r="BG236" s="150">
        <f t="shared" si="76"/>
        <v>0</v>
      </c>
      <c r="BH236" s="150">
        <f t="shared" si="77"/>
        <v>0</v>
      </c>
      <c r="BI236" s="150">
        <f t="shared" si="78"/>
        <v>0</v>
      </c>
      <c r="BJ236" s="14" t="s">
        <v>152</v>
      </c>
      <c r="BK236" s="151">
        <f t="shared" si="79"/>
        <v>76.650000000000006</v>
      </c>
      <c r="BL236" s="14" t="s">
        <v>178</v>
      </c>
      <c r="BM236" s="149" t="s">
        <v>749</v>
      </c>
    </row>
    <row r="237" spans="1:65" s="2" customFormat="1" ht="24" customHeight="1">
      <c r="A237" s="26"/>
      <c r="B237" s="138"/>
      <c r="C237" s="139" t="s">
        <v>750</v>
      </c>
      <c r="D237" s="139" t="s">
        <v>147</v>
      </c>
      <c r="E237" s="140" t="s">
        <v>751</v>
      </c>
      <c r="F237" s="141" t="s">
        <v>752</v>
      </c>
      <c r="G237" s="142" t="s">
        <v>150</v>
      </c>
      <c r="H237" s="143">
        <v>150</v>
      </c>
      <c r="I237" s="143">
        <v>0.83799999999999997</v>
      </c>
      <c r="J237" s="143">
        <f t="shared" si="70"/>
        <v>125.7</v>
      </c>
      <c r="K237" s="144"/>
      <c r="L237" s="27"/>
      <c r="M237" s="145" t="s">
        <v>1</v>
      </c>
      <c r="N237" s="146" t="s">
        <v>37</v>
      </c>
      <c r="O237" s="147">
        <v>0</v>
      </c>
      <c r="P237" s="147">
        <f t="shared" si="71"/>
        <v>0</v>
      </c>
      <c r="Q237" s="147">
        <v>0</v>
      </c>
      <c r="R237" s="147">
        <f t="shared" si="72"/>
        <v>0</v>
      </c>
      <c r="S237" s="147">
        <v>0</v>
      </c>
      <c r="T237" s="148">
        <f t="shared" si="7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9" t="s">
        <v>178</v>
      </c>
      <c r="AT237" s="149" t="s">
        <v>147</v>
      </c>
      <c r="AU237" s="149" t="s">
        <v>152</v>
      </c>
      <c r="AY237" s="14" t="s">
        <v>143</v>
      </c>
      <c r="BE237" s="150">
        <f t="shared" si="74"/>
        <v>0</v>
      </c>
      <c r="BF237" s="150">
        <f t="shared" si="75"/>
        <v>125.7</v>
      </c>
      <c r="BG237" s="150">
        <f t="shared" si="76"/>
        <v>0</v>
      </c>
      <c r="BH237" s="150">
        <f t="shared" si="77"/>
        <v>0</v>
      </c>
      <c r="BI237" s="150">
        <f t="shared" si="78"/>
        <v>0</v>
      </c>
      <c r="BJ237" s="14" t="s">
        <v>152</v>
      </c>
      <c r="BK237" s="151">
        <f t="shared" si="79"/>
        <v>125.7</v>
      </c>
      <c r="BL237" s="14" t="s">
        <v>178</v>
      </c>
      <c r="BM237" s="149" t="s">
        <v>753</v>
      </c>
    </row>
    <row r="238" spans="1:65" s="2" customFormat="1" ht="24" customHeight="1">
      <c r="A238" s="26"/>
      <c r="B238" s="138"/>
      <c r="C238" s="152" t="s">
        <v>305</v>
      </c>
      <c r="D238" s="152" t="s">
        <v>175</v>
      </c>
      <c r="E238" s="153" t="s">
        <v>754</v>
      </c>
      <c r="F238" s="154" t="s">
        <v>755</v>
      </c>
      <c r="G238" s="155" t="s">
        <v>150</v>
      </c>
      <c r="H238" s="156">
        <v>153</v>
      </c>
      <c r="I238" s="156">
        <v>1.0429999999999999</v>
      </c>
      <c r="J238" s="156">
        <f t="shared" si="70"/>
        <v>159.57900000000001</v>
      </c>
      <c r="K238" s="157"/>
      <c r="L238" s="158"/>
      <c r="M238" s="159" t="s">
        <v>1</v>
      </c>
      <c r="N238" s="160" t="s">
        <v>37</v>
      </c>
      <c r="O238" s="147">
        <v>0</v>
      </c>
      <c r="P238" s="147">
        <f t="shared" si="71"/>
        <v>0</v>
      </c>
      <c r="Q238" s="147">
        <v>0</v>
      </c>
      <c r="R238" s="147">
        <f t="shared" si="72"/>
        <v>0</v>
      </c>
      <c r="S238" s="147">
        <v>0</v>
      </c>
      <c r="T238" s="148">
        <f t="shared" si="7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9" t="s">
        <v>209</v>
      </c>
      <c r="AT238" s="149" t="s">
        <v>175</v>
      </c>
      <c r="AU238" s="149" t="s">
        <v>152</v>
      </c>
      <c r="AY238" s="14" t="s">
        <v>143</v>
      </c>
      <c r="BE238" s="150">
        <f t="shared" si="74"/>
        <v>0</v>
      </c>
      <c r="BF238" s="150">
        <f t="shared" si="75"/>
        <v>159.57900000000001</v>
      </c>
      <c r="BG238" s="150">
        <f t="shared" si="76"/>
        <v>0</v>
      </c>
      <c r="BH238" s="150">
        <f t="shared" si="77"/>
        <v>0</v>
      </c>
      <c r="BI238" s="150">
        <f t="shared" si="78"/>
        <v>0</v>
      </c>
      <c r="BJ238" s="14" t="s">
        <v>152</v>
      </c>
      <c r="BK238" s="151">
        <f t="shared" si="79"/>
        <v>159.57900000000001</v>
      </c>
      <c r="BL238" s="14" t="s">
        <v>178</v>
      </c>
      <c r="BM238" s="149" t="s">
        <v>756</v>
      </c>
    </row>
    <row r="239" spans="1:65" s="2" customFormat="1" ht="24" customHeight="1">
      <c r="A239" s="26"/>
      <c r="B239" s="138"/>
      <c r="C239" s="139" t="s">
        <v>757</v>
      </c>
      <c r="D239" s="139" t="s">
        <v>147</v>
      </c>
      <c r="E239" s="140" t="s">
        <v>758</v>
      </c>
      <c r="F239" s="141" t="s">
        <v>759</v>
      </c>
      <c r="G239" s="142" t="s">
        <v>150</v>
      </c>
      <c r="H239" s="143">
        <v>151.5</v>
      </c>
      <c r="I239" s="143">
        <v>4.8209999999999997</v>
      </c>
      <c r="J239" s="143">
        <f t="shared" si="70"/>
        <v>730.38199999999995</v>
      </c>
      <c r="K239" s="144"/>
      <c r="L239" s="27"/>
      <c r="M239" s="145" t="s">
        <v>1</v>
      </c>
      <c r="N239" s="146" t="s">
        <v>37</v>
      </c>
      <c r="O239" s="147">
        <v>0</v>
      </c>
      <c r="P239" s="147">
        <f t="shared" si="71"/>
        <v>0</v>
      </c>
      <c r="Q239" s="147">
        <v>0</v>
      </c>
      <c r="R239" s="147">
        <f t="shared" si="72"/>
        <v>0</v>
      </c>
      <c r="S239" s="147">
        <v>0</v>
      </c>
      <c r="T239" s="148">
        <f t="shared" si="7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9" t="s">
        <v>178</v>
      </c>
      <c r="AT239" s="149" t="s">
        <v>147</v>
      </c>
      <c r="AU239" s="149" t="s">
        <v>152</v>
      </c>
      <c r="AY239" s="14" t="s">
        <v>143</v>
      </c>
      <c r="BE239" s="150">
        <f t="shared" si="74"/>
        <v>0</v>
      </c>
      <c r="BF239" s="150">
        <f t="shared" si="75"/>
        <v>730.38199999999995</v>
      </c>
      <c r="BG239" s="150">
        <f t="shared" si="76"/>
        <v>0</v>
      </c>
      <c r="BH239" s="150">
        <f t="shared" si="77"/>
        <v>0</v>
      </c>
      <c r="BI239" s="150">
        <f t="shared" si="78"/>
        <v>0</v>
      </c>
      <c r="BJ239" s="14" t="s">
        <v>152</v>
      </c>
      <c r="BK239" s="151">
        <f t="shared" si="79"/>
        <v>730.38199999999995</v>
      </c>
      <c r="BL239" s="14" t="s">
        <v>178</v>
      </c>
      <c r="BM239" s="149" t="s">
        <v>760</v>
      </c>
    </row>
    <row r="240" spans="1:65" s="2" customFormat="1" ht="16.5" customHeight="1">
      <c r="A240" s="26"/>
      <c r="B240" s="138"/>
      <c r="C240" s="152" t="s">
        <v>311</v>
      </c>
      <c r="D240" s="152" t="s">
        <v>175</v>
      </c>
      <c r="E240" s="153" t="s">
        <v>761</v>
      </c>
      <c r="F240" s="154" t="s">
        <v>762</v>
      </c>
      <c r="G240" s="155" t="s">
        <v>172</v>
      </c>
      <c r="H240" s="156">
        <v>151.5</v>
      </c>
      <c r="I240" s="156">
        <v>0.76</v>
      </c>
      <c r="J240" s="156">
        <f t="shared" si="70"/>
        <v>115.14</v>
      </c>
      <c r="K240" s="157"/>
      <c r="L240" s="158"/>
      <c r="M240" s="159" t="s">
        <v>1</v>
      </c>
      <c r="N240" s="160" t="s">
        <v>37</v>
      </c>
      <c r="O240" s="147">
        <v>0</v>
      </c>
      <c r="P240" s="147">
        <f t="shared" si="71"/>
        <v>0</v>
      </c>
      <c r="Q240" s="147">
        <v>0</v>
      </c>
      <c r="R240" s="147">
        <f t="shared" si="72"/>
        <v>0</v>
      </c>
      <c r="S240" s="147">
        <v>0</v>
      </c>
      <c r="T240" s="148">
        <f t="shared" si="7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49" t="s">
        <v>209</v>
      </c>
      <c r="AT240" s="149" t="s">
        <v>175</v>
      </c>
      <c r="AU240" s="149" t="s">
        <v>152</v>
      </c>
      <c r="AY240" s="14" t="s">
        <v>143</v>
      </c>
      <c r="BE240" s="150">
        <f t="shared" si="74"/>
        <v>0</v>
      </c>
      <c r="BF240" s="150">
        <f t="shared" si="75"/>
        <v>115.14</v>
      </c>
      <c r="BG240" s="150">
        <f t="shared" si="76"/>
        <v>0</v>
      </c>
      <c r="BH240" s="150">
        <f t="shared" si="77"/>
        <v>0</v>
      </c>
      <c r="BI240" s="150">
        <f t="shared" si="78"/>
        <v>0</v>
      </c>
      <c r="BJ240" s="14" t="s">
        <v>152</v>
      </c>
      <c r="BK240" s="151">
        <f t="shared" si="79"/>
        <v>115.14</v>
      </c>
      <c r="BL240" s="14" t="s">
        <v>178</v>
      </c>
      <c r="BM240" s="149" t="s">
        <v>763</v>
      </c>
    </row>
    <row r="241" spans="1:65" s="2" customFormat="1" ht="16.5" customHeight="1">
      <c r="A241" s="26"/>
      <c r="B241" s="138"/>
      <c r="C241" s="152" t="s">
        <v>764</v>
      </c>
      <c r="D241" s="152" t="s">
        <v>175</v>
      </c>
      <c r="E241" s="153" t="s">
        <v>765</v>
      </c>
      <c r="F241" s="154" t="s">
        <v>766</v>
      </c>
      <c r="G241" s="155" t="s">
        <v>150</v>
      </c>
      <c r="H241" s="156">
        <v>151.5</v>
      </c>
      <c r="I241" s="156">
        <v>8.8010000000000002</v>
      </c>
      <c r="J241" s="156">
        <f t="shared" si="70"/>
        <v>1333.3520000000001</v>
      </c>
      <c r="K241" s="157"/>
      <c r="L241" s="158"/>
      <c r="M241" s="159" t="s">
        <v>1</v>
      </c>
      <c r="N241" s="160" t="s">
        <v>37</v>
      </c>
      <c r="O241" s="147">
        <v>0</v>
      </c>
      <c r="P241" s="147">
        <f t="shared" si="71"/>
        <v>0</v>
      </c>
      <c r="Q241" s="147">
        <v>0</v>
      </c>
      <c r="R241" s="147">
        <f t="shared" si="72"/>
        <v>0</v>
      </c>
      <c r="S241" s="147">
        <v>0</v>
      </c>
      <c r="T241" s="148">
        <f t="shared" si="7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9" t="s">
        <v>209</v>
      </c>
      <c r="AT241" s="149" t="s">
        <v>175</v>
      </c>
      <c r="AU241" s="149" t="s">
        <v>152</v>
      </c>
      <c r="AY241" s="14" t="s">
        <v>143</v>
      </c>
      <c r="BE241" s="150">
        <f t="shared" si="74"/>
        <v>0</v>
      </c>
      <c r="BF241" s="150">
        <f t="shared" si="75"/>
        <v>1333.3520000000001</v>
      </c>
      <c r="BG241" s="150">
        <f t="shared" si="76"/>
        <v>0</v>
      </c>
      <c r="BH241" s="150">
        <f t="shared" si="77"/>
        <v>0</v>
      </c>
      <c r="BI241" s="150">
        <f t="shared" si="78"/>
        <v>0</v>
      </c>
      <c r="BJ241" s="14" t="s">
        <v>152</v>
      </c>
      <c r="BK241" s="151">
        <f t="shared" si="79"/>
        <v>1333.3520000000001</v>
      </c>
      <c r="BL241" s="14" t="s">
        <v>178</v>
      </c>
      <c r="BM241" s="149" t="s">
        <v>767</v>
      </c>
    </row>
    <row r="242" spans="1:65" s="2" customFormat="1" ht="24" customHeight="1">
      <c r="A242" s="26"/>
      <c r="B242" s="138"/>
      <c r="C242" s="139" t="s">
        <v>314</v>
      </c>
      <c r="D242" s="139" t="s">
        <v>147</v>
      </c>
      <c r="E242" s="140" t="s">
        <v>768</v>
      </c>
      <c r="F242" s="141" t="s">
        <v>769</v>
      </c>
      <c r="G242" s="142" t="s">
        <v>292</v>
      </c>
      <c r="H242" s="143">
        <v>33.875999999999998</v>
      </c>
      <c r="I242" s="143">
        <v>2.3684405499999999</v>
      </c>
      <c r="J242" s="143">
        <f t="shared" si="70"/>
        <v>80.233000000000004</v>
      </c>
      <c r="K242" s="144"/>
      <c r="L242" s="27"/>
      <c r="M242" s="145" t="s">
        <v>1</v>
      </c>
      <c r="N242" s="146" t="s">
        <v>37</v>
      </c>
      <c r="O242" s="147">
        <v>0</v>
      </c>
      <c r="P242" s="147">
        <f t="shared" si="71"/>
        <v>0</v>
      </c>
      <c r="Q242" s="147">
        <v>0</v>
      </c>
      <c r="R242" s="147">
        <f t="shared" si="72"/>
        <v>0</v>
      </c>
      <c r="S242" s="147">
        <v>0</v>
      </c>
      <c r="T242" s="148">
        <f t="shared" si="7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9" t="s">
        <v>178</v>
      </c>
      <c r="AT242" s="149" t="s">
        <v>147</v>
      </c>
      <c r="AU242" s="149" t="s">
        <v>152</v>
      </c>
      <c r="AY242" s="14" t="s">
        <v>143</v>
      </c>
      <c r="BE242" s="150">
        <f t="shared" si="74"/>
        <v>0</v>
      </c>
      <c r="BF242" s="150">
        <f t="shared" si="75"/>
        <v>80.233000000000004</v>
      </c>
      <c r="BG242" s="150">
        <f t="shared" si="76"/>
        <v>0</v>
      </c>
      <c r="BH242" s="150">
        <f t="shared" si="77"/>
        <v>0</v>
      </c>
      <c r="BI242" s="150">
        <f t="shared" si="78"/>
        <v>0</v>
      </c>
      <c r="BJ242" s="14" t="s">
        <v>152</v>
      </c>
      <c r="BK242" s="151">
        <f t="shared" si="79"/>
        <v>80.233000000000004</v>
      </c>
      <c r="BL242" s="14" t="s">
        <v>178</v>
      </c>
      <c r="BM242" s="149" t="s">
        <v>770</v>
      </c>
    </row>
    <row r="243" spans="1:65" s="12" customFormat="1" ht="22.9" customHeight="1">
      <c r="B243" s="126"/>
      <c r="D243" s="127" t="s">
        <v>70</v>
      </c>
      <c r="E243" s="136" t="s">
        <v>771</v>
      </c>
      <c r="F243" s="136" t="s">
        <v>772</v>
      </c>
      <c r="J243" s="137">
        <f>BK243</f>
        <v>6622.7879999999986</v>
      </c>
      <c r="L243" s="126"/>
      <c r="M243" s="130"/>
      <c r="N243" s="131"/>
      <c r="O243" s="131"/>
      <c r="P243" s="132">
        <f>SUM(P244:P251)</f>
        <v>0</v>
      </c>
      <c r="Q243" s="131"/>
      <c r="R243" s="132">
        <f>SUM(R244:R251)</f>
        <v>0</v>
      </c>
      <c r="S243" s="131"/>
      <c r="T243" s="133">
        <f>SUM(T244:T251)</f>
        <v>0</v>
      </c>
      <c r="AR243" s="127" t="s">
        <v>152</v>
      </c>
      <c r="AT243" s="134" t="s">
        <v>70</v>
      </c>
      <c r="AU243" s="134" t="s">
        <v>79</v>
      </c>
      <c r="AY243" s="127" t="s">
        <v>143</v>
      </c>
      <c r="BK243" s="135">
        <f>SUM(BK244:BK251)</f>
        <v>6622.7879999999986</v>
      </c>
    </row>
    <row r="244" spans="1:65" s="2" customFormat="1" ht="24" customHeight="1">
      <c r="A244" s="26"/>
      <c r="B244" s="138"/>
      <c r="C244" s="139" t="s">
        <v>773</v>
      </c>
      <c r="D244" s="139" t="s">
        <v>147</v>
      </c>
      <c r="E244" s="140" t="s">
        <v>774</v>
      </c>
      <c r="F244" s="141" t="s">
        <v>775</v>
      </c>
      <c r="G244" s="142" t="s">
        <v>150</v>
      </c>
      <c r="H244" s="143">
        <v>159.10300000000001</v>
      </c>
      <c r="I244" s="143">
        <v>1.135</v>
      </c>
      <c r="J244" s="143">
        <f t="shared" ref="J244:J251" si="80">ROUND(I244*H244,3)</f>
        <v>180.58199999999999</v>
      </c>
      <c r="K244" s="144"/>
      <c r="L244" s="27"/>
      <c r="M244" s="145" t="s">
        <v>1</v>
      </c>
      <c r="N244" s="146" t="s">
        <v>37</v>
      </c>
      <c r="O244" s="147">
        <v>0</v>
      </c>
      <c r="P244" s="147">
        <f t="shared" ref="P244:P251" si="81">O244*H244</f>
        <v>0</v>
      </c>
      <c r="Q244" s="147">
        <v>0</v>
      </c>
      <c r="R244" s="147">
        <f t="shared" ref="R244:R251" si="82">Q244*H244</f>
        <v>0</v>
      </c>
      <c r="S244" s="147">
        <v>0</v>
      </c>
      <c r="T244" s="148">
        <f t="shared" ref="T244:T251" si="83"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9" t="s">
        <v>178</v>
      </c>
      <c r="AT244" s="149" t="s">
        <v>147</v>
      </c>
      <c r="AU244" s="149" t="s">
        <v>152</v>
      </c>
      <c r="AY244" s="14" t="s">
        <v>143</v>
      </c>
      <c r="BE244" s="150">
        <f t="shared" ref="BE244:BE251" si="84">IF(N244="základná",J244,0)</f>
        <v>0</v>
      </c>
      <c r="BF244" s="150">
        <f t="shared" ref="BF244:BF251" si="85">IF(N244="znížená",J244,0)</f>
        <v>180.58199999999999</v>
      </c>
      <c r="BG244" s="150">
        <f t="shared" ref="BG244:BG251" si="86">IF(N244="zákl. prenesená",J244,0)</f>
        <v>0</v>
      </c>
      <c r="BH244" s="150">
        <f t="shared" ref="BH244:BH251" si="87">IF(N244="zníž. prenesená",J244,0)</f>
        <v>0</v>
      </c>
      <c r="BI244" s="150">
        <f t="shared" ref="BI244:BI251" si="88">IF(N244="nulová",J244,0)</f>
        <v>0</v>
      </c>
      <c r="BJ244" s="14" t="s">
        <v>152</v>
      </c>
      <c r="BK244" s="151">
        <f t="shared" ref="BK244:BK251" si="89">ROUND(I244*H244,3)</f>
        <v>180.58199999999999</v>
      </c>
      <c r="BL244" s="14" t="s">
        <v>178</v>
      </c>
      <c r="BM244" s="149" t="s">
        <v>776</v>
      </c>
    </row>
    <row r="245" spans="1:65" s="2" customFormat="1" ht="24" customHeight="1">
      <c r="A245" s="26"/>
      <c r="B245" s="138"/>
      <c r="C245" s="152" t="s">
        <v>318</v>
      </c>
      <c r="D245" s="152" t="s">
        <v>175</v>
      </c>
      <c r="E245" s="153" t="s">
        <v>777</v>
      </c>
      <c r="F245" s="154" t="s">
        <v>778</v>
      </c>
      <c r="G245" s="155" t="s">
        <v>150</v>
      </c>
      <c r="H245" s="156">
        <v>162.285</v>
      </c>
      <c r="I245" s="156">
        <v>13.013999999999999</v>
      </c>
      <c r="J245" s="156">
        <f t="shared" si="80"/>
        <v>2111.9769999999999</v>
      </c>
      <c r="K245" s="157"/>
      <c r="L245" s="158"/>
      <c r="M245" s="159" t="s">
        <v>1</v>
      </c>
      <c r="N245" s="160" t="s">
        <v>37</v>
      </c>
      <c r="O245" s="147">
        <v>0</v>
      </c>
      <c r="P245" s="147">
        <f t="shared" si="81"/>
        <v>0</v>
      </c>
      <c r="Q245" s="147">
        <v>0</v>
      </c>
      <c r="R245" s="147">
        <f t="shared" si="82"/>
        <v>0</v>
      </c>
      <c r="S245" s="147">
        <v>0</v>
      </c>
      <c r="T245" s="148">
        <f t="shared" si="8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9" t="s">
        <v>209</v>
      </c>
      <c r="AT245" s="149" t="s">
        <v>175</v>
      </c>
      <c r="AU245" s="149" t="s">
        <v>152</v>
      </c>
      <c r="AY245" s="14" t="s">
        <v>143</v>
      </c>
      <c r="BE245" s="150">
        <f t="shared" si="84"/>
        <v>0</v>
      </c>
      <c r="BF245" s="150">
        <f t="shared" si="85"/>
        <v>2111.9769999999999</v>
      </c>
      <c r="BG245" s="150">
        <f t="shared" si="86"/>
        <v>0</v>
      </c>
      <c r="BH245" s="150">
        <f t="shared" si="87"/>
        <v>0</v>
      </c>
      <c r="BI245" s="150">
        <f t="shared" si="88"/>
        <v>0</v>
      </c>
      <c r="BJ245" s="14" t="s">
        <v>152</v>
      </c>
      <c r="BK245" s="151">
        <f t="shared" si="89"/>
        <v>2111.9769999999999</v>
      </c>
      <c r="BL245" s="14" t="s">
        <v>178</v>
      </c>
      <c r="BM245" s="149" t="s">
        <v>779</v>
      </c>
    </row>
    <row r="246" spans="1:65" s="2" customFormat="1" ht="24" customHeight="1">
      <c r="A246" s="26"/>
      <c r="B246" s="138"/>
      <c r="C246" s="139" t="s">
        <v>780</v>
      </c>
      <c r="D246" s="139" t="s">
        <v>147</v>
      </c>
      <c r="E246" s="140" t="s">
        <v>781</v>
      </c>
      <c r="F246" s="141" t="s">
        <v>782</v>
      </c>
      <c r="G246" s="142" t="s">
        <v>150</v>
      </c>
      <c r="H246" s="143">
        <v>159.10300000000001</v>
      </c>
      <c r="I246" s="143">
        <v>3.0710000000000002</v>
      </c>
      <c r="J246" s="143">
        <f t="shared" si="80"/>
        <v>488.60500000000002</v>
      </c>
      <c r="K246" s="144"/>
      <c r="L246" s="27"/>
      <c r="M246" s="145" t="s">
        <v>1</v>
      </c>
      <c r="N246" s="146" t="s">
        <v>37</v>
      </c>
      <c r="O246" s="147">
        <v>0</v>
      </c>
      <c r="P246" s="147">
        <f t="shared" si="81"/>
        <v>0</v>
      </c>
      <c r="Q246" s="147">
        <v>0</v>
      </c>
      <c r="R246" s="147">
        <f t="shared" si="82"/>
        <v>0</v>
      </c>
      <c r="S246" s="147">
        <v>0</v>
      </c>
      <c r="T246" s="148">
        <f t="shared" si="8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9" t="s">
        <v>178</v>
      </c>
      <c r="AT246" s="149" t="s">
        <v>147</v>
      </c>
      <c r="AU246" s="149" t="s">
        <v>152</v>
      </c>
      <c r="AY246" s="14" t="s">
        <v>143</v>
      </c>
      <c r="BE246" s="150">
        <f t="shared" si="84"/>
        <v>0</v>
      </c>
      <c r="BF246" s="150">
        <f t="shared" si="85"/>
        <v>488.60500000000002</v>
      </c>
      <c r="BG246" s="150">
        <f t="shared" si="86"/>
        <v>0</v>
      </c>
      <c r="BH246" s="150">
        <f t="shared" si="87"/>
        <v>0</v>
      </c>
      <c r="BI246" s="150">
        <f t="shared" si="88"/>
        <v>0</v>
      </c>
      <c r="BJ246" s="14" t="s">
        <v>152</v>
      </c>
      <c r="BK246" s="151">
        <f t="shared" si="89"/>
        <v>488.60500000000002</v>
      </c>
      <c r="BL246" s="14" t="s">
        <v>178</v>
      </c>
      <c r="BM246" s="149" t="s">
        <v>783</v>
      </c>
    </row>
    <row r="247" spans="1:65" s="2" customFormat="1" ht="24" customHeight="1">
      <c r="A247" s="26"/>
      <c r="B247" s="138"/>
      <c r="C247" s="152" t="s">
        <v>323</v>
      </c>
      <c r="D247" s="152" t="s">
        <v>175</v>
      </c>
      <c r="E247" s="153" t="s">
        <v>784</v>
      </c>
      <c r="F247" s="154" t="s">
        <v>778</v>
      </c>
      <c r="G247" s="155" t="s">
        <v>150</v>
      </c>
      <c r="H247" s="156">
        <v>162.285</v>
      </c>
      <c r="I247" s="156">
        <v>11.726000000000001</v>
      </c>
      <c r="J247" s="156">
        <f t="shared" si="80"/>
        <v>1902.954</v>
      </c>
      <c r="K247" s="157"/>
      <c r="L247" s="158"/>
      <c r="M247" s="159" t="s">
        <v>1</v>
      </c>
      <c r="N247" s="160" t="s">
        <v>37</v>
      </c>
      <c r="O247" s="147">
        <v>0</v>
      </c>
      <c r="P247" s="147">
        <f t="shared" si="81"/>
        <v>0</v>
      </c>
      <c r="Q247" s="147">
        <v>0</v>
      </c>
      <c r="R247" s="147">
        <f t="shared" si="82"/>
        <v>0</v>
      </c>
      <c r="S247" s="147">
        <v>0</v>
      </c>
      <c r="T247" s="148">
        <f t="shared" si="8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9" t="s">
        <v>209</v>
      </c>
      <c r="AT247" s="149" t="s">
        <v>175</v>
      </c>
      <c r="AU247" s="149" t="s">
        <v>152</v>
      </c>
      <c r="AY247" s="14" t="s">
        <v>143</v>
      </c>
      <c r="BE247" s="150">
        <f t="shared" si="84"/>
        <v>0</v>
      </c>
      <c r="BF247" s="150">
        <f t="shared" si="85"/>
        <v>1902.954</v>
      </c>
      <c r="BG247" s="150">
        <f t="shared" si="86"/>
        <v>0</v>
      </c>
      <c r="BH247" s="150">
        <f t="shared" si="87"/>
        <v>0</v>
      </c>
      <c r="BI247" s="150">
        <f t="shared" si="88"/>
        <v>0</v>
      </c>
      <c r="BJ247" s="14" t="s">
        <v>152</v>
      </c>
      <c r="BK247" s="151">
        <f t="shared" si="89"/>
        <v>1902.954</v>
      </c>
      <c r="BL247" s="14" t="s">
        <v>178</v>
      </c>
      <c r="BM247" s="149" t="s">
        <v>785</v>
      </c>
    </row>
    <row r="248" spans="1:65" s="2" customFormat="1" ht="24" customHeight="1">
      <c r="A248" s="26"/>
      <c r="B248" s="138"/>
      <c r="C248" s="139" t="s">
        <v>786</v>
      </c>
      <c r="D248" s="139" t="s">
        <v>147</v>
      </c>
      <c r="E248" s="140" t="s">
        <v>787</v>
      </c>
      <c r="F248" s="141" t="s">
        <v>788</v>
      </c>
      <c r="G248" s="142" t="s">
        <v>150</v>
      </c>
      <c r="H248" s="143">
        <v>126.5</v>
      </c>
      <c r="I248" s="143">
        <v>0.75800000000000001</v>
      </c>
      <c r="J248" s="143">
        <f t="shared" si="80"/>
        <v>95.887</v>
      </c>
      <c r="K248" s="144"/>
      <c r="L248" s="27"/>
      <c r="M248" s="145" t="s">
        <v>1</v>
      </c>
      <c r="N248" s="146" t="s">
        <v>37</v>
      </c>
      <c r="O248" s="147">
        <v>0</v>
      </c>
      <c r="P248" s="147">
        <f t="shared" si="81"/>
        <v>0</v>
      </c>
      <c r="Q248" s="147">
        <v>0</v>
      </c>
      <c r="R248" s="147">
        <f t="shared" si="82"/>
        <v>0</v>
      </c>
      <c r="S248" s="147">
        <v>0</v>
      </c>
      <c r="T248" s="148">
        <f t="shared" si="8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9" t="s">
        <v>178</v>
      </c>
      <c r="AT248" s="149" t="s">
        <v>147</v>
      </c>
      <c r="AU248" s="149" t="s">
        <v>152</v>
      </c>
      <c r="AY248" s="14" t="s">
        <v>143</v>
      </c>
      <c r="BE248" s="150">
        <f t="shared" si="84"/>
        <v>0</v>
      </c>
      <c r="BF248" s="150">
        <f t="shared" si="85"/>
        <v>95.887</v>
      </c>
      <c r="BG248" s="150">
        <f t="shared" si="86"/>
        <v>0</v>
      </c>
      <c r="BH248" s="150">
        <f t="shared" si="87"/>
        <v>0</v>
      </c>
      <c r="BI248" s="150">
        <f t="shared" si="88"/>
        <v>0</v>
      </c>
      <c r="BJ248" s="14" t="s">
        <v>152</v>
      </c>
      <c r="BK248" s="151">
        <f t="shared" si="89"/>
        <v>95.887</v>
      </c>
      <c r="BL248" s="14" t="s">
        <v>178</v>
      </c>
      <c r="BM248" s="149" t="s">
        <v>789</v>
      </c>
    </row>
    <row r="249" spans="1:65" s="2" customFormat="1" ht="16.5" customHeight="1">
      <c r="A249" s="26"/>
      <c r="B249" s="138"/>
      <c r="C249" s="152" t="s">
        <v>329</v>
      </c>
      <c r="D249" s="152" t="s">
        <v>175</v>
      </c>
      <c r="E249" s="153" t="s">
        <v>790</v>
      </c>
      <c r="F249" s="154" t="s">
        <v>791</v>
      </c>
      <c r="G249" s="155" t="s">
        <v>150</v>
      </c>
      <c r="H249" s="156">
        <v>129.03</v>
      </c>
      <c r="I249" s="156">
        <v>13.045</v>
      </c>
      <c r="J249" s="156">
        <f t="shared" si="80"/>
        <v>1683.1959999999999</v>
      </c>
      <c r="K249" s="157"/>
      <c r="L249" s="158"/>
      <c r="M249" s="159" t="s">
        <v>1</v>
      </c>
      <c r="N249" s="160" t="s">
        <v>37</v>
      </c>
      <c r="O249" s="147">
        <v>0</v>
      </c>
      <c r="P249" s="147">
        <f t="shared" si="81"/>
        <v>0</v>
      </c>
      <c r="Q249" s="147">
        <v>0</v>
      </c>
      <c r="R249" s="147">
        <f t="shared" si="82"/>
        <v>0</v>
      </c>
      <c r="S249" s="147">
        <v>0</v>
      </c>
      <c r="T249" s="148">
        <f t="shared" si="8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9" t="s">
        <v>209</v>
      </c>
      <c r="AT249" s="149" t="s">
        <v>175</v>
      </c>
      <c r="AU249" s="149" t="s">
        <v>152</v>
      </c>
      <c r="AY249" s="14" t="s">
        <v>143</v>
      </c>
      <c r="BE249" s="150">
        <f t="shared" si="84"/>
        <v>0</v>
      </c>
      <c r="BF249" s="150">
        <f t="shared" si="85"/>
        <v>1683.1959999999999</v>
      </c>
      <c r="BG249" s="150">
        <f t="shared" si="86"/>
        <v>0</v>
      </c>
      <c r="BH249" s="150">
        <f t="shared" si="87"/>
        <v>0</v>
      </c>
      <c r="BI249" s="150">
        <f t="shared" si="88"/>
        <v>0</v>
      </c>
      <c r="BJ249" s="14" t="s">
        <v>152</v>
      </c>
      <c r="BK249" s="151">
        <f t="shared" si="89"/>
        <v>1683.1959999999999</v>
      </c>
      <c r="BL249" s="14" t="s">
        <v>178</v>
      </c>
      <c r="BM249" s="149" t="s">
        <v>792</v>
      </c>
    </row>
    <row r="250" spans="1:65" s="2" customFormat="1" ht="36" customHeight="1">
      <c r="A250" s="26"/>
      <c r="B250" s="138"/>
      <c r="C250" s="139" t="s">
        <v>793</v>
      </c>
      <c r="D250" s="139" t="s">
        <v>147</v>
      </c>
      <c r="E250" s="140" t="s">
        <v>794</v>
      </c>
      <c r="F250" s="141" t="s">
        <v>795</v>
      </c>
      <c r="G250" s="142" t="s">
        <v>366</v>
      </c>
      <c r="H250" s="143">
        <v>3.3</v>
      </c>
      <c r="I250" s="143">
        <v>22.677</v>
      </c>
      <c r="J250" s="143">
        <f t="shared" si="80"/>
        <v>74.834000000000003</v>
      </c>
      <c r="K250" s="144"/>
      <c r="L250" s="27"/>
      <c r="M250" s="145" t="s">
        <v>1</v>
      </c>
      <c r="N250" s="146" t="s">
        <v>37</v>
      </c>
      <c r="O250" s="147">
        <v>0</v>
      </c>
      <c r="P250" s="147">
        <f t="shared" si="81"/>
        <v>0</v>
      </c>
      <c r="Q250" s="147">
        <v>0</v>
      </c>
      <c r="R250" s="147">
        <f t="shared" si="82"/>
        <v>0</v>
      </c>
      <c r="S250" s="147">
        <v>0</v>
      </c>
      <c r="T250" s="148">
        <f t="shared" si="8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9" t="s">
        <v>178</v>
      </c>
      <c r="AT250" s="149" t="s">
        <v>147</v>
      </c>
      <c r="AU250" s="149" t="s">
        <v>152</v>
      </c>
      <c r="AY250" s="14" t="s">
        <v>143</v>
      </c>
      <c r="BE250" s="150">
        <f t="shared" si="84"/>
        <v>0</v>
      </c>
      <c r="BF250" s="150">
        <f t="shared" si="85"/>
        <v>74.834000000000003</v>
      </c>
      <c r="BG250" s="150">
        <f t="shared" si="86"/>
        <v>0</v>
      </c>
      <c r="BH250" s="150">
        <f t="shared" si="87"/>
        <v>0</v>
      </c>
      <c r="BI250" s="150">
        <f t="shared" si="88"/>
        <v>0</v>
      </c>
      <c r="BJ250" s="14" t="s">
        <v>152</v>
      </c>
      <c r="BK250" s="151">
        <f t="shared" si="89"/>
        <v>74.834000000000003</v>
      </c>
      <c r="BL250" s="14" t="s">
        <v>178</v>
      </c>
      <c r="BM250" s="149" t="s">
        <v>796</v>
      </c>
    </row>
    <row r="251" spans="1:65" s="2" customFormat="1" ht="24" customHeight="1">
      <c r="A251" s="26"/>
      <c r="B251" s="138"/>
      <c r="C251" s="139" t="s">
        <v>332</v>
      </c>
      <c r="D251" s="139" t="s">
        <v>147</v>
      </c>
      <c r="E251" s="140" t="s">
        <v>797</v>
      </c>
      <c r="F251" s="141" t="s">
        <v>798</v>
      </c>
      <c r="G251" s="142" t="s">
        <v>292</v>
      </c>
      <c r="H251" s="143">
        <v>78.983999999999995</v>
      </c>
      <c r="I251" s="143">
        <v>1.07304194</v>
      </c>
      <c r="J251" s="143">
        <f t="shared" si="80"/>
        <v>84.753</v>
      </c>
      <c r="K251" s="144"/>
      <c r="L251" s="27"/>
      <c r="M251" s="145" t="s">
        <v>1</v>
      </c>
      <c r="N251" s="146" t="s">
        <v>37</v>
      </c>
      <c r="O251" s="147">
        <v>0</v>
      </c>
      <c r="P251" s="147">
        <f t="shared" si="81"/>
        <v>0</v>
      </c>
      <c r="Q251" s="147">
        <v>0</v>
      </c>
      <c r="R251" s="147">
        <f t="shared" si="82"/>
        <v>0</v>
      </c>
      <c r="S251" s="147">
        <v>0</v>
      </c>
      <c r="T251" s="148">
        <f t="shared" si="8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9" t="s">
        <v>178</v>
      </c>
      <c r="AT251" s="149" t="s">
        <v>147</v>
      </c>
      <c r="AU251" s="149" t="s">
        <v>152</v>
      </c>
      <c r="AY251" s="14" t="s">
        <v>143</v>
      </c>
      <c r="BE251" s="150">
        <f t="shared" si="84"/>
        <v>0</v>
      </c>
      <c r="BF251" s="150">
        <f t="shared" si="85"/>
        <v>84.753</v>
      </c>
      <c r="BG251" s="150">
        <f t="shared" si="86"/>
        <v>0</v>
      </c>
      <c r="BH251" s="150">
        <f t="shared" si="87"/>
        <v>0</v>
      </c>
      <c r="BI251" s="150">
        <f t="shared" si="88"/>
        <v>0</v>
      </c>
      <c r="BJ251" s="14" t="s">
        <v>152</v>
      </c>
      <c r="BK251" s="151">
        <f t="shared" si="89"/>
        <v>84.753</v>
      </c>
      <c r="BL251" s="14" t="s">
        <v>178</v>
      </c>
      <c r="BM251" s="149" t="s">
        <v>799</v>
      </c>
    </row>
    <row r="252" spans="1:65" s="12" customFormat="1" ht="22.9" customHeight="1">
      <c r="B252" s="126"/>
      <c r="D252" s="127" t="s">
        <v>70</v>
      </c>
      <c r="E252" s="136" t="s">
        <v>800</v>
      </c>
      <c r="F252" s="136" t="s">
        <v>801</v>
      </c>
      <c r="J252" s="137">
        <f>BK252</f>
        <v>3016.5930000000003</v>
      </c>
      <c r="L252" s="126"/>
      <c r="M252" s="130"/>
      <c r="N252" s="131"/>
      <c r="O252" s="131"/>
      <c r="P252" s="132">
        <f>SUM(P253:P255)</f>
        <v>0</v>
      </c>
      <c r="Q252" s="131"/>
      <c r="R252" s="132">
        <f>SUM(R253:R255)</f>
        <v>0</v>
      </c>
      <c r="S252" s="131"/>
      <c r="T252" s="133">
        <f>SUM(T253:T255)</f>
        <v>0</v>
      </c>
      <c r="AR252" s="127" t="s">
        <v>152</v>
      </c>
      <c r="AT252" s="134" t="s">
        <v>70</v>
      </c>
      <c r="AU252" s="134" t="s">
        <v>79</v>
      </c>
      <c r="AY252" s="127" t="s">
        <v>143</v>
      </c>
      <c r="BK252" s="135">
        <f>SUM(BK253:BK255)</f>
        <v>3016.5930000000003</v>
      </c>
    </row>
    <row r="253" spans="1:65" s="2" customFormat="1" ht="24" customHeight="1">
      <c r="A253" s="26"/>
      <c r="B253" s="138"/>
      <c r="C253" s="139" t="s">
        <v>802</v>
      </c>
      <c r="D253" s="139" t="s">
        <v>147</v>
      </c>
      <c r="E253" s="140" t="s">
        <v>803</v>
      </c>
      <c r="F253" s="141" t="s">
        <v>804</v>
      </c>
      <c r="G253" s="142" t="s">
        <v>150</v>
      </c>
      <c r="H253" s="143">
        <v>260</v>
      </c>
      <c r="I253" s="143">
        <v>3.43</v>
      </c>
      <c r="J253" s="143">
        <f>ROUND(I253*H253,3)</f>
        <v>891.8</v>
      </c>
      <c r="K253" s="144"/>
      <c r="L253" s="27"/>
      <c r="M253" s="145" t="s">
        <v>1</v>
      </c>
      <c r="N253" s="146" t="s">
        <v>37</v>
      </c>
      <c r="O253" s="147">
        <v>0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9" t="s">
        <v>178</v>
      </c>
      <c r="AT253" s="149" t="s">
        <v>147</v>
      </c>
      <c r="AU253" s="149" t="s">
        <v>152</v>
      </c>
      <c r="AY253" s="14" t="s">
        <v>143</v>
      </c>
      <c r="BE253" s="150">
        <f>IF(N253="základná",J253,0)</f>
        <v>0</v>
      </c>
      <c r="BF253" s="150">
        <f>IF(N253="znížená",J253,0)</f>
        <v>891.8</v>
      </c>
      <c r="BG253" s="150">
        <f>IF(N253="zákl. prenesená",J253,0)</f>
        <v>0</v>
      </c>
      <c r="BH253" s="150">
        <f>IF(N253="zníž. prenesená",J253,0)</f>
        <v>0</v>
      </c>
      <c r="BI253" s="150">
        <f>IF(N253="nulová",J253,0)</f>
        <v>0</v>
      </c>
      <c r="BJ253" s="14" t="s">
        <v>152</v>
      </c>
      <c r="BK253" s="151">
        <f>ROUND(I253*H253,3)</f>
        <v>891.8</v>
      </c>
      <c r="BL253" s="14" t="s">
        <v>178</v>
      </c>
      <c r="BM253" s="149" t="s">
        <v>805</v>
      </c>
    </row>
    <row r="254" spans="1:65" s="2" customFormat="1" ht="24" customHeight="1">
      <c r="A254" s="26"/>
      <c r="B254" s="138"/>
      <c r="C254" s="152" t="s">
        <v>336</v>
      </c>
      <c r="D254" s="152" t="s">
        <v>175</v>
      </c>
      <c r="E254" s="153" t="s">
        <v>806</v>
      </c>
      <c r="F254" s="154" t="s">
        <v>807</v>
      </c>
      <c r="G254" s="155" t="s">
        <v>150</v>
      </c>
      <c r="H254" s="156">
        <v>262.60000000000002</v>
      </c>
      <c r="I254" s="156">
        <v>7.5910000000000002</v>
      </c>
      <c r="J254" s="156">
        <f>ROUND(I254*H254,3)</f>
        <v>1993.3969999999999</v>
      </c>
      <c r="K254" s="157"/>
      <c r="L254" s="158"/>
      <c r="M254" s="159" t="s">
        <v>1</v>
      </c>
      <c r="N254" s="160" t="s">
        <v>37</v>
      </c>
      <c r="O254" s="147">
        <v>0</v>
      </c>
      <c r="P254" s="147">
        <f>O254*H254</f>
        <v>0</v>
      </c>
      <c r="Q254" s="147">
        <v>0</v>
      </c>
      <c r="R254" s="147">
        <f>Q254*H254</f>
        <v>0</v>
      </c>
      <c r="S254" s="147">
        <v>0</v>
      </c>
      <c r="T254" s="148">
        <f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9" t="s">
        <v>209</v>
      </c>
      <c r="AT254" s="149" t="s">
        <v>175</v>
      </c>
      <c r="AU254" s="149" t="s">
        <v>152</v>
      </c>
      <c r="AY254" s="14" t="s">
        <v>143</v>
      </c>
      <c r="BE254" s="150">
        <f>IF(N254="základná",J254,0)</f>
        <v>0</v>
      </c>
      <c r="BF254" s="150">
        <f>IF(N254="znížená",J254,0)</f>
        <v>1993.3969999999999</v>
      </c>
      <c r="BG254" s="150">
        <f>IF(N254="zákl. prenesená",J254,0)</f>
        <v>0</v>
      </c>
      <c r="BH254" s="150">
        <f>IF(N254="zníž. prenesená",J254,0)</f>
        <v>0</v>
      </c>
      <c r="BI254" s="150">
        <f>IF(N254="nulová",J254,0)</f>
        <v>0</v>
      </c>
      <c r="BJ254" s="14" t="s">
        <v>152</v>
      </c>
      <c r="BK254" s="151">
        <f>ROUND(I254*H254,3)</f>
        <v>1993.3969999999999</v>
      </c>
      <c r="BL254" s="14" t="s">
        <v>178</v>
      </c>
      <c r="BM254" s="149" t="s">
        <v>808</v>
      </c>
    </row>
    <row r="255" spans="1:65" s="2" customFormat="1" ht="24" customHeight="1">
      <c r="A255" s="26"/>
      <c r="B255" s="138"/>
      <c r="C255" s="139" t="s">
        <v>809</v>
      </c>
      <c r="D255" s="139" t="s">
        <v>147</v>
      </c>
      <c r="E255" s="140" t="s">
        <v>810</v>
      </c>
      <c r="F255" s="141" t="s">
        <v>811</v>
      </c>
      <c r="G255" s="142" t="s">
        <v>292</v>
      </c>
      <c r="H255" s="143">
        <v>33.847000000000001</v>
      </c>
      <c r="I255" s="143">
        <v>3.8820585200000002</v>
      </c>
      <c r="J255" s="143">
        <f>ROUND(I255*H255,3)</f>
        <v>131.39599999999999</v>
      </c>
      <c r="K255" s="144"/>
      <c r="L255" s="27"/>
      <c r="M255" s="145" t="s">
        <v>1</v>
      </c>
      <c r="N255" s="146" t="s">
        <v>37</v>
      </c>
      <c r="O255" s="147">
        <v>0</v>
      </c>
      <c r="P255" s="147">
        <f>O255*H255</f>
        <v>0</v>
      </c>
      <c r="Q255" s="147">
        <v>0</v>
      </c>
      <c r="R255" s="147">
        <f>Q255*H255</f>
        <v>0</v>
      </c>
      <c r="S255" s="147">
        <v>0</v>
      </c>
      <c r="T255" s="148">
        <f>S255*H255</f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9" t="s">
        <v>178</v>
      </c>
      <c r="AT255" s="149" t="s">
        <v>147</v>
      </c>
      <c r="AU255" s="149" t="s">
        <v>152</v>
      </c>
      <c r="AY255" s="14" t="s">
        <v>143</v>
      </c>
      <c r="BE255" s="150">
        <f>IF(N255="základná",J255,0)</f>
        <v>0</v>
      </c>
      <c r="BF255" s="150">
        <f>IF(N255="znížená",J255,0)</f>
        <v>131.39599999999999</v>
      </c>
      <c r="BG255" s="150">
        <f>IF(N255="zákl. prenesená",J255,0)</f>
        <v>0</v>
      </c>
      <c r="BH255" s="150">
        <f>IF(N255="zníž. prenesená",J255,0)</f>
        <v>0</v>
      </c>
      <c r="BI255" s="150">
        <f>IF(N255="nulová",J255,0)</f>
        <v>0</v>
      </c>
      <c r="BJ255" s="14" t="s">
        <v>152</v>
      </c>
      <c r="BK255" s="151">
        <f>ROUND(I255*H255,3)</f>
        <v>131.39599999999999</v>
      </c>
      <c r="BL255" s="14" t="s">
        <v>178</v>
      </c>
      <c r="BM255" s="149" t="s">
        <v>812</v>
      </c>
    </row>
    <row r="256" spans="1:65" s="12" customFormat="1" ht="22.9" customHeight="1">
      <c r="B256" s="126"/>
      <c r="D256" s="127" t="s">
        <v>70</v>
      </c>
      <c r="E256" s="136" t="s">
        <v>813</v>
      </c>
      <c r="F256" s="136" t="s">
        <v>814</v>
      </c>
      <c r="J256" s="137">
        <f>BK256</f>
        <v>9514.5659999999989</v>
      </c>
      <c r="L256" s="126"/>
      <c r="M256" s="130"/>
      <c r="N256" s="131"/>
      <c r="O256" s="131"/>
      <c r="P256" s="132">
        <f>SUM(P257:P260)</f>
        <v>0</v>
      </c>
      <c r="Q256" s="131"/>
      <c r="R256" s="132">
        <f>SUM(R257:R260)</f>
        <v>0</v>
      </c>
      <c r="S256" s="131"/>
      <c r="T256" s="133">
        <f>SUM(T257:T260)</f>
        <v>0</v>
      </c>
      <c r="AR256" s="127" t="s">
        <v>152</v>
      </c>
      <c r="AT256" s="134" t="s">
        <v>70</v>
      </c>
      <c r="AU256" s="134" t="s">
        <v>79</v>
      </c>
      <c r="AY256" s="127" t="s">
        <v>143</v>
      </c>
      <c r="BK256" s="135">
        <f>SUM(BK257:BK260)</f>
        <v>9514.5659999999989</v>
      </c>
    </row>
    <row r="257" spans="1:65" s="2" customFormat="1" ht="36" customHeight="1">
      <c r="A257" s="26"/>
      <c r="B257" s="138"/>
      <c r="C257" s="139" t="s">
        <v>339</v>
      </c>
      <c r="D257" s="139" t="s">
        <v>147</v>
      </c>
      <c r="E257" s="140" t="s">
        <v>815</v>
      </c>
      <c r="F257" s="141" t="s">
        <v>816</v>
      </c>
      <c r="G257" s="142" t="s">
        <v>150</v>
      </c>
      <c r="H257" s="143">
        <v>6.45</v>
      </c>
      <c r="I257" s="143">
        <v>26.274000000000001</v>
      </c>
      <c r="J257" s="143">
        <f>ROUND(I257*H257,3)</f>
        <v>169.46700000000001</v>
      </c>
      <c r="K257" s="144"/>
      <c r="L257" s="27"/>
      <c r="M257" s="145" t="s">
        <v>1</v>
      </c>
      <c r="N257" s="146" t="s">
        <v>37</v>
      </c>
      <c r="O257" s="147">
        <v>0</v>
      </c>
      <c r="P257" s="147">
        <f>O257*H257</f>
        <v>0</v>
      </c>
      <c r="Q257" s="147">
        <v>0</v>
      </c>
      <c r="R257" s="147">
        <f>Q257*H257</f>
        <v>0</v>
      </c>
      <c r="S257" s="147">
        <v>0</v>
      </c>
      <c r="T257" s="148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9" t="s">
        <v>178</v>
      </c>
      <c r="AT257" s="149" t="s">
        <v>147</v>
      </c>
      <c r="AU257" s="149" t="s">
        <v>152</v>
      </c>
      <c r="AY257" s="14" t="s">
        <v>143</v>
      </c>
      <c r="BE257" s="150">
        <f>IF(N257="základná",J257,0)</f>
        <v>0</v>
      </c>
      <c r="BF257" s="150">
        <f>IF(N257="znížená",J257,0)</f>
        <v>169.46700000000001</v>
      </c>
      <c r="BG257" s="150">
        <f>IF(N257="zákl. prenesená",J257,0)</f>
        <v>0</v>
      </c>
      <c r="BH257" s="150">
        <f>IF(N257="zníž. prenesená",J257,0)</f>
        <v>0</v>
      </c>
      <c r="BI257" s="150">
        <f>IF(N257="nulová",J257,0)</f>
        <v>0</v>
      </c>
      <c r="BJ257" s="14" t="s">
        <v>152</v>
      </c>
      <c r="BK257" s="151">
        <f>ROUND(I257*H257,3)</f>
        <v>169.46700000000001</v>
      </c>
      <c r="BL257" s="14" t="s">
        <v>178</v>
      </c>
      <c r="BM257" s="149" t="s">
        <v>817</v>
      </c>
    </row>
    <row r="258" spans="1:65" s="2" customFormat="1" ht="36" customHeight="1">
      <c r="A258" s="26"/>
      <c r="B258" s="138"/>
      <c r="C258" s="139" t="s">
        <v>818</v>
      </c>
      <c r="D258" s="139" t="s">
        <v>147</v>
      </c>
      <c r="E258" s="140" t="s">
        <v>819</v>
      </c>
      <c r="F258" s="141" t="s">
        <v>820</v>
      </c>
      <c r="G258" s="142" t="s">
        <v>150</v>
      </c>
      <c r="H258" s="143">
        <v>107.72</v>
      </c>
      <c r="I258" s="143">
        <v>29.396999999999998</v>
      </c>
      <c r="J258" s="143">
        <f>ROUND(I258*H258,3)</f>
        <v>3166.645</v>
      </c>
      <c r="K258" s="144"/>
      <c r="L258" s="27"/>
      <c r="M258" s="145" t="s">
        <v>1</v>
      </c>
      <c r="N258" s="146" t="s">
        <v>37</v>
      </c>
      <c r="O258" s="147">
        <v>0</v>
      </c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8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9" t="s">
        <v>178</v>
      </c>
      <c r="AT258" s="149" t="s">
        <v>147</v>
      </c>
      <c r="AU258" s="149" t="s">
        <v>152</v>
      </c>
      <c r="AY258" s="14" t="s">
        <v>143</v>
      </c>
      <c r="BE258" s="150">
        <f>IF(N258="základná",J258,0)</f>
        <v>0</v>
      </c>
      <c r="BF258" s="150">
        <f>IF(N258="znížená",J258,0)</f>
        <v>3166.645</v>
      </c>
      <c r="BG258" s="150">
        <f>IF(N258="zákl. prenesená",J258,0)</f>
        <v>0</v>
      </c>
      <c r="BH258" s="150">
        <f>IF(N258="zníž. prenesená",J258,0)</f>
        <v>0</v>
      </c>
      <c r="BI258" s="150">
        <f>IF(N258="nulová",J258,0)</f>
        <v>0</v>
      </c>
      <c r="BJ258" s="14" t="s">
        <v>152</v>
      </c>
      <c r="BK258" s="151">
        <f>ROUND(I258*H258,3)</f>
        <v>3166.645</v>
      </c>
      <c r="BL258" s="14" t="s">
        <v>178</v>
      </c>
      <c r="BM258" s="149" t="s">
        <v>821</v>
      </c>
    </row>
    <row r="259" spans="1:65" s="2" customFormat="1" ht="24" customHeight="1">
      <c r="A259" s="26"/>
      <c r="B259" s="138"/>
      <c r="C259" s="139" t="s">
        <v>345</v>
      </c>
      <c r="D259" s="139" t="s">
        <v>147</v>
      </c>
      <c r="E259" s="140" t="s">
        <v>822</v>
      </c>
      <c r="F259" s="141" t="s">
        <v>823</v>
      </c>
      <c r="G259" s="142" t="s">
        <v>824</v>
      </c>
      <c r="H259" s="143">
        <v>1</v>
      </c>
      <c r="I259" s="143">
        <v>5770.8680000000004</v>
      </c>
      <c r="J259" s="143">
        <f>ROUND(I259*H259,3)</f>
        <v>5770.8680000000004</v>
      </c>
      <c r="K259" s="144"/>
      <c r="L259" s="27"/>
      <c r="M259" s="145" t="s">
        <v>1</v>
      </c>
      <c r="N259" s="146" t="s">
        <v>37</v>
      </c>
      <c r="O259" s="147">
        <v>0</v>
      </c>
      <c r="P259" s="147">
        <f>O259*H259</f>
        <v>0</v>
      </c>
      <c r="Q259" s="147">
        <v>0</v>
      </c>
      <c r="R259" s="147">
        <f>Q259*H259</f>
        <v>0</v>
      </c>
      <c r="S259" s="147">
        <v>0</v>
      </c>
      <c r="T259" s="148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9" t="s">
        <v>178</v>
      </c>
      <c r="AT259" s="149" t="s">
        <v>147</v>
      </c>
      <c r="AU259" s="149" t="s">
        <v>152</v>
      </c>
      <c r="AY259" s="14" t="s">
        <v>143</v>
      </c>
      <c r="BE259" s="150">
        <f>IF(N259="základná",J259,0)</f>
        <v>0</v>
      </c>
      <c r="BF259" s="150">
        <f>IF(N259="znížená",J259,0)</f>
        <v>5770.8680000000004</v>
      </c>
      <c r="BG259" s="150">
        <f>IF(N259="zákl. prenesená",J259,0)</f>
        <v>0</v>
      </c>
      <c r="BH259" s="150">
        <f>IF(N259="zníž. prenesená",J259,0)</f>
        <v>0</v>
      </c>
      <c r="BI259" s="150">
        <f>IF(N259="nulová",J259,0)</f>
        <v>0</v>
      </c>
      <c r="BJ259" s="14" t="s">
        <v>152</v>
      </c>
      <c r="BK259" s="151">
        <f>ROUND(I259*H259,3)</f>
        <v>5770.8680000000004</v>
      </c>
      <c r="BL259" s="14" t="s">
        <v>178</v>
      </c>
      <c r="BM259" s="149" t="s">
        <v>825</v>
      </c>
    </row>
    <row r="260" spans="1:65" s="2" customFormat="1" ht="24" customHeight="1">
      <c r="A260" s="26"/>
      <c r="B260" s="138"/>
      <c r="C260" s="139" t="s">
        <v>226</v>
      </c>
      <c r="D260" s="139" t="s">
        <v>147</v>
      </c>
      <c r="E260" s="140" t="s">
        <v>826</v>
      </c>
      <c r="F260" s="141" t="s">
        <v>827</v>
      </c>
      <c r="G260" s="142" t="s">
        <v>292</v>
      </c>
      <c r="H260" s="143">
        <v>105.155</v>
      </c>
      <c r="I260" s="143">
        <v>3.8760466500000001</v>
      </c>
      <c r="J260" s="143">
        <f>ROUND(I260*H260,3)</f>
        <v>407.58600000000001</v>
      </c>
      <c r="K260" s="144"/>
      <c r="L260" s="27"/>
      <c r="M260" s="145" t="s">
        <v>1</v>
      </c>
      <c r="N260" s="146" t="s">
        <v>37</v>
      </c>
      <c r="O260" s="147">
        <v>0</v>
      </c>
      <c r="P260" s="147">
        <f>O260*H260</f>
        <v>0</v>
      </c>
      <c r="Q260" s="147">
        <v>0</v>
      </c>
      <c r="R260" s="147">
        <f>Q260*H260</f>
        <v>0</v>
      </c>
      <c r="S260" s="147">
        <v>0</v>
      </c>
      <c r="T260" s="148">
        <f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9" t="s">
        <v>178</v>
      </c>
      <c r="AT260" s="149" t="s">
        <v>147</v>
      </c>
      <c r="AU260" s="149" t="s">
        <v>152</v>
      </c>
      <c r="AY260" s="14" t="s">
        <v>143</v>
      </c>
      <c r="BE260" s="150">
        <f>IF(N260="základná",J260,0)</f>
        <v>0</v>
      </c>
      <c r="BF260" s="150">
        <f>IF(N260="znížená",J260,0)</f>
        <v>407.58600000000001</v>
      </c>
      <c r="BG260" s="150">
        <f>IF(N260="zákl. prenesená",J260,0)</f>
        <v>0</v>
      </c>
      <c r="BH260" s="150">
        <f>IF(N260="zníž. prenesená",J260,0)</f>
        <v>0</v>
      </c>
      <c r="BI260" s="150">
        <f>IF(N260="nulová",J260,0)</f>
        <v>0</v>
      </c>
      <c r="BJ260" s="14" t="s">
        <v>152</v>
      </c>
      <c r="BK260" s="151">
        <f>ROUND(I260*H260,3)</f>
        <v>407.58600000000001</v>
      </c>
      <c r="BL260" s="14" t="s">
        <v>178</v>
      </c>
      <c r="BM260" s="149" t="s">
        <v>828</v>
      </c>
    </row>
    <row r="261" spans="1:65" s="12" customFormat="1" ht="22.9" customHeight="1">
      <c r="B261" s="126"/>
      <c r="D261" s="127" t="s">
        <v>70</v>
      </c>
      <c r="E261" s="136" t="s">
        <v>829</v>
      </c>
      <c r="F261" s="136" t="s">
        <v>830</v>
      </c>
      <c r="J261" s="137">
        <f>BK261</f>
        <v>1390.259</v>
      </c>
      <c r="L261" s="126"/>
      <c r="M261" s="130"/>
      <c r="N261" s="131"/>
      <c r="O261" s="131"/>
      <c r="P261" s="132">
        <f>SUM(P262:P269)</f>
        <v>0</v>
      </c>
      <c r="Q261" s="131"/>
      <c r="R261" s="132">
        <f>SUM(R262:R269)</f>
        <v>0</v>
      </c>
      <c r="S261" s="131"/>
      <c r="T261" s="133">
        <f>SUM(T262:T269)</f>
        <v>0</v>
      </c>
      <c r="AR261" s="127" t="s">
        <v>152</v>
      </c>
      <c r="AT261" s="134" t="s">
        <v>70</v>
      </c>
      <c r="AU261" s="134" t="s">
        <v>79</v>
      </c>
      <c r="AY261" s="127" t="s">
        <v>143</v>
      </c>
      <c r="BK261" s="135">
        <f>SUM(BK262:BK269)</f>
        <v>1390.259</v>
      </c>
    </row>
    <row r="262" spans="1:65" s="2" customFormat="1" ht="16.5" customHeight="1">
      <c r="A262" s="26"/>
      <c r="B262" s="138"/>
      <c r="C262" s="139" t="s">
        <v>521</v>
      </c>
      <c r="D262" s="139" t="s">
        <v>147</v>
      </c>
      <c r="E262" s="140" t="s">
        <v>831</v>
      </c>
      <c r="F262" s="141" t="s">
        <v>832</v>
      </c>
      <c r="G262" s="142" t="s">
        <v>275</v>
      </c>
      <c r="H262" s="143">
        <v>22.05</v>
      </c>
      <c r="I262" s="143">
        <v>10.323</v>
      </c>
      <c r="J262" s="143">
        <f t="shared" ref="J262:J269" si="90">ROUND(I262*H262,3)</f>
        <v>227.62200000000001</v>
      </c>
      <c r="K262" s="144"/>
      <c r="L262" s="27"/>
      <c r="M262" s="145" t="s">
        <v>1</v>
      </c>
      <c r="N262" s="146" t="s">
        <v>37</v>
      </c>
      <c r="O262" s="147">
        <v>0</v>
      </c>
      <c r="P262" s="147">
        <f t="shared" ref="P262:P269" si="91">O262*H262</f>
        <v>0</v>
      </c>
      <c r="Q262" s="147">
        <v>0</v>
      </c>
      <c r="R262" s="147">
        <f t="shared" ref="R262:R269" si="92">Q262*H262</f>
        <v>0</v>
      </c>
      <c r="S262" s="147">
        <v>0</v>
      </c>
      <c r="T262" s="148">
        <f t="shared" ref="T262:T269" si="93"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49" t="s">
        <v>178</v>
      </c>
      <c r="AT262" s="149" t="s">
        <v>147</v>
      </c>
      <c r="AU262" s="149" t="s">
        <v>152</v>
      </c>
      <c r="AY262" s="14" t="s">
        <v>143</v>
      </c>
      <c r="BE262" s="150">
        <f t="shared" ref="BE262:BE269" si="94">IF(N262="základná",J262,0)</f>
        <v>0</v>
      </c>
      <c r="BF262" s="150">
        <f t="shared" ref="BF262:BF269" si="95">IF(N262="znížená",J262,0)</f>
        <v>227.62200000000001</v>
      </c>
      <c r="BG262" s="150">
        <f t="shared" ref="BG262:BG269" si="96">IF(N262="zákl. prenesená",J262,0)</f>
        <v>0</v>
      </c>
      <c r="BH262" s="150">
        <f t="shared" ref="BH262:BH269" si="97">IF(N262="zníž. prenesená",J262,0)</f>
        <v>0</v>
      </c>
      <c r="BI262" s="150">
        <f t="shared" ref="BI262:BI269" si="98">IF(N262="nulová",J262,0)</f>
        <v>0</v>
      </c>
      <c r="BJ262" s="14" t="s">
        <v>152</v>
      </c>
      <c r="BK262" s="151">
        <f t="shared" ref="BK262:BK269" si="99">ROUND(I262*H262,3)</f>
        <v>227.62200000000001</v>
      </c>
      <c r="BL262" s="14" t="s">
        <v>178</v>
      </c>
      <c r="BM262" s="149" t="s">
        <v>833</v>
      </c>
    </row>
    <row r="263" spans="1:65" s="2" customFormat="1" ht="16.5" customHeight="1">
      <c r="A263" s="26"/>
      <c r="B263" s="138"/>
      <c r="C263" s="139" t="s">
        <v>834</v>
      </c>
      <c r="D263" s="139" t="s">
        <v>147</v>
      </c>
      <c r="E263" s="140" t="s">
        <v>835</v>
      </c>
      <c r="F263" s="141" t="s">
        <v>836</v>
      </c>
      <c r="G263" s="142" t="s">
        <v>275</v>
      </c>
      <c r="H263" s="143">
        <v>11</v>
      </c>
      <c r="I263" s="143">
        <v>15.792</v>
      </c>
      <c r="J263" s="143">
        <f t="shared" si="90"/>
        <v>173.71199999999999</v>
      </c>
      <c r="K263" s="144"/>
      <c r="L263" s="27"/>
      <c r="M263" s="145" t="s">
        <v>1</v>
      </c>
      <c r="N263" s="146" t="s">
        <v>37</v>
      </c>
      <c r="O263" s="147">
        <v>0</v>
      </c>
      <c r="P263" s="147">
        <f t="shared" si="91"/>
        <v>0</v>
      </c>
      <c r="Q263" s="147">
        <v>0</v>
      </c>
      <c r="R263" s="147">
        <f t="shared" si="92"/>
        <v>0</v>
      </c>
      <c r="S263" s="147">
        <v>0</v>
      </c>
      <c r="T263" s="148">
        <f t="shared" si="9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9" t="s">
        <v>178</v>
      </c>
      <c r="AT263" s="149" t="s">
        <v>147</v>
      </c>
      <c r="AU263" s="149" t="s">
        <v>152</v>
      </c>
      <c r="AY263" s="14" t="s">
        <v>143</v>
      </c>
      <c r="BE263" s="150">
        <f t="shared" si="94"/>
        <v>0</v>
      </c>
      <c r="BF263" s="150">
        <f t="shared" si="95"/>
        <v>173.71199999999999</v>
      </c>
      <c r="BG263" s="150">
        <f t="shared" si="96"/>
        <v>0</v>
      </c>
      <c r="BH263" s="150">
        <f t="shared" si="97"/>
        <v>0</v>
      </c>
      <c r="BI263" s="150">
        <f t="shared" si="98"/>
        <v>0</v>
      </c>
      <c r="BJ263" s="14" t="s">
        <v>152</v>
      </c>
      <c r="BK263" s="151">
        <f t="shared" si="99"/>
        <v>173.71199999999999</v>
      </c>
      <c r="BL263" s="14" t="s">
        <v>178</v>
      </c>
      <c r="BM263" s="149" t="s">
        <v>837</v>
      </c>
    </row>
    <row r="264" spans="1:65" s="2" customFormat="1" ht="24" customHeight="1">
      <c r="A264" s="26"/>
      <c r="B264" s="138"/>
      <c r="C264" s="139" t="s">
        <v>660</v>
      </c>
      <c r="D264" s="139" t="s">
        <v>147</v>
      </c>
      <c r="E264" s="140" t="s">
        <v>838</v>
      </c>
      <c r="F264" s="141" t="s">
        <v>839</v>
      </c>
      <c r="G264" s="142" t="s">
        <v>275</v>
      </c>
      <c r="H264" s="143">
        <v>10.5</v>
      </c>
      <c r="I264" s="143">
        <v>13.956</v>
      </c>
      <c r="J264" s="143">
        <f t="shared" si="90"/>
        <v>146.53800000000001</v>
      </c>
      <c r="K264" s="144"/>
      <c r="L264" s="27"/>
      <c r="M264" s="145" t="s">
        <v>1</v>
      </c>
      <c r="N264" s="146" t="s">
        <v>37</v>
      </c>
      <c r="O264" s="147">
        <v>0</v>
      </c>
      <c r="P264" s="147">
        <f t="shared" si="91"/>
        <v>0</v>
      </c>
      <c r="Q264" s="147">
        <v>0</v>
      </c>
      <c r="R264" s="147">
        <f t="shared" si="92"/>
        <v>0</v>
      </c>
      <c r="S264" s="147">
        <v>0</v>
      </c>
      <c r="T264" s="148">
        <f t="shared" si="9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9" t="s">
        <v>178</v>
      </c>
      <c r="AT264" s="149" t="s">
        <v>147</v>
      </c>
      <c r="AU264" s="149" t="s">
        <v>152</v>
      </c>
      <c r="AY264" s="14" t="s">
        <v>143</v>
      </c>
      <c r="BE264" s="150">
        <f t="shared" si="94"/>
        <v>0</v>
      </c>
      <c r="BF264" s="150">
        <f t="shared" si="95"/>
        <v>146.53800000000001</v>
      </c>
      <c r="BG264" s="150">
        <f t="shared" si="96"/>
        <v>0</v>
      </c>
      <c r="BH264" s="150">
        <f t="shared" si="97"/>
        <v>0</v>
      </c>
      <c r="BI264" s="150">
        <f t="shared" si="98"/>
        <v>0</v>
      </c>
      <c r="BJ264" s="14" t="s">
        <v>152</v>
      </c>
      <c r="BK264" s="151">
        <f t="shared" si="99"/>
        <v>146.53800000000001</v>
      </c>
      <c r="BL264" s="14" t="s">
        <v>178</v>
      </c>
      <c r="BM264" s="149" t="s">
        <v>840</v>
      </c>
    </row>
    <row r="265" spans="1:65" s="2" customFormat="1" ht="24" customHeight="1">
      <c r="A265" s="26"/>
      <c r="B265" s="138"/>
      <c r="C265" s="139" t="s">
        <v>841</v>
      </c>
      <c r="D265" s="139" t="s">
        <v>147</v>
      </c>
      <c r="E265" s="140" t="s">
        <v>842</v>
      </c>
      <c r="F265" s="141" t="s">
        <v>843</v>
      </c>
      <c r="G265" s="142" t="s">
        <v>275</v>
      </c>
      <c r="H265" s="143">
        <v>22</v>
      </c>
      <c r="I265" s="143">
        <v>19.529</v>
      </c>
      <c r="J265" s="143">
        <f t="shared" si="90"/>
        <v>429.63799999999998</v>
      </c>
      <c r="K265" s="144"/>
      <c r="L265" s="27"/>
      <c r="M265" s="145" t="s">
        <v>1</v>
      </c>
      <c r="N265" s="146" t="s">
        <v>37</v>
      </c>
      <c r="O265" s="147">
        <v>0</v>
      </c>
      <c r="P265" s="147">
        <f t="shared" si="91"/>
        <v>0</v>
      </c>
      <c r="Q265" s="147">
        <v>0</v>
      </c>
      <c r="R265" s="147">
        <f t="shared" si="92"/>
        <v>0</v>
      </c>
      <c r="S265" s="147">
        <v>0</v>
      </c>
      <c r="T265" s="148">
        <f t="shared" si="9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49" t="s">
        <v>178</v>
      </c>
      <c r="AT265" s="149" t="s">
        <v>147</v>
      </c>
      <c r="AU265" s="149" t="s">
        <v>152</v>
      </c>
      <c r="AY265" s="14" t="s">
        <v>143</v>
      </c>
      <c r="BE265" s="150">
        <f t="shared" si="94"/>
        <v>0</v>
      </c>
      <c r="BF265" s="150">
        <f t="shared" si="95"/>
        <v>429.63799999999998</v>
      </c>
      <c r="BG265" s="150">
        <f t="shared" si="96"/>
        <v>0</v>
      </c>
      <c r="BH265" s="150">
        <f t="shared" si="97"/>
        <v>0</v>
      </c>
      <c r="BI265" s="150">
        <f t="shared" si="98"/>
        <v>0</v>
      </c>
      <c r="BJ265" s="14" t="s">
        <v>152</v>
      </c>
      <c r="BK265" s="151">
        <f t="shared" si="99"/>
        <v>429.63799999999998</v>
      </c>
      <c r="BL265" s="14" t="s">
        <v>178</v>
      </c>
      <c r="BM265" s="149" t="s">
        <v>844</v>
      </c>
    </row>
    <row r="266" spans="1:65" s="2" customFormat="1" ht="16.5" customHeight="1">
      <c r="A266" s="26"/>
      <c r="B266" s="138"/>
      <c r="C266" s="139" t="s">
        <v>663</v>
      </c>
      <c r="D266" s="139" t="s">
        <v>147</v>
      </c>
      <c r="E266" s="140" t="s">
        <v>845</v>
      </c>
      <c r="F266" s="141" t="s">
        <v>846</v>
      </c>
      <c r="G266" s="142" t="s">
        <v>275</v>
      </c>
      <c r="H266" s="143">
        <v>5.5</v>
      </c>
      <c r="I266" s="143">
        <v>22.231000000000002</v>
      </c>
      <c r="J266" s="143">
        <f t="shared" si="90"/>
        <v>122.271</v>
      </c>
      <c r="K266" s="144"/>
      <c r="L266" s="27"/>
      <c r="M266" s="145" t="s">
        <v>1</v>
      </c>
      <c r="N266" s="146" t="s">
        <v>37</v>
      </c>
      <c r="O266" s="147">
        <v>0</v>
      </c>
      <c r="P266" s="147">
        <f t="shared" si="91"/>
        <v>0</v>
      </c>
      <c r="Q266" s="147">
        <v>0</v>
      </c>
      <c r="R266" s="147">
        <f t="shared" si="92"/>
        <v>0</v>
      </c>
      <c r="S266" s="147">
        <v>0</v>
      </c>
      <c r="T266" s="148">
        <f t="shared" si="9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9" t="s">
        <v>178</v>
      </c>
      <c r="AT266" s="149" t="s">
        <v>147</v>
      </c>
      <c r="AU266" s="149" t="s">
        <v>152</v>
      </c>
      <c r="AY266" s="14" t="s">
        <v>143</v>
      </c>
      <c r="BE266" s="150">
        <f t="shared" si="94"/>
        <v>0</v>
      </c>
      <c r="BF266" s="150">
        <f t="shared" si="95"/>
        <v>122.271</v>
      </c>
      <c r="BG266" s="150">
        <f t="shared" si="96"/>
        <v>0</v>
      </c>
      <c r="BH266" s="150">
        <f t="shared" si="97"/>
        <v>0</v>
      </c>
      <c r="BI266" s="150">
        <f t="shared" si="98"/>
        <v>0</v>
      </c>
      <c r="BJ266" s="14" t="s">
        <v>152</v>
      </c>
      <c r="BK266" s="151">
        <f t="shared" si="99"/>
        <v>122.271</v>
      </c>
      <c r="BL266" s="14" t="s">
        <v>178</v>
      </c>
      <c r="BM266" s="149" t="s">
        <v>847</v>
      </c>
    </row>
    <row r="267" spans="1:65" s="2" customFormat="1" ht="24" customHeight="1">
      <c r="A267" s="26"/>
      <c r="B267" s="138"/>
      <c r="C267" s="139" t="s">
        <v>848</v>
      </c>
      <c r="D267" s="139" t="s">
        <v>147</v>
      </c>
      <c r="E267" s="140" t="s">
        <v>849</v>
      </c>
      <c r="F267" s="141" t="s">
        <v>850</v>
      </c>
      <c r="G267" s="142" t="s">
        <v>275</v>
      </c>
      <c r="H267" s="143">
        <v>11</v>
      </c>
      <c r="I267" s="143">
        <v>22.895</v>
      </c>
      <c r="J267" s="143">
        <f t="shared" si="90"/>
        <v>251.845</v>
      </c>
      <c r="K267" s="144"/>
      <c r="L267" s="27"/>
      <c r="M267" s="145" t="s">
        <v>1</v>
      </c>
      <c r="N267" s="146" t="s">
        <v>37</v>
      </c>
      <c r="O267" s="147">
        <v>0</v>
      </c>
      <c r="P267" s="147">
        <f t="shared" si="91"/>
        <v>0</v>
      </c>
      <c r="Q267" s="147">
        <v>0</v>
      </c>
      <c r="R267" s="147">
        <f t="shared" si="92"/>
        <v>0</v>
      </c>
      <c r="S267" s="147">
        <v>0</v>
      </c>
      <c r="T267" s="148">
        <f t="shared" si="9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9" t="s">
        <v>178</v>
      </c>
      <c r="AT267" s="149" t="s">
        <v>147</v>
      </c>
      <c r="AU267" s="149" t="s">
        <v>152</v>
      </c>
      <c r="AY267" s="14" t="s">
        <v>143</v>
      </c>
      <c r="BE267" s="150">
        <f t="shared" si="94"/>
        <v>0</v>
      </c>
      <c r="BF267" s="150">
        <f t="shared" si="95"/>
        <v>251.845</v>
      </c>
      <c r="BG267" s="150">
        <f t="shared" si="96"/>
        <v>0</v>
      </c>
      <c r="BH267" s="150">
        <f t="shared" si="97"/>
        <v>0</v>
      </c>
      <c r="BI267" s="150">
        <f t="shared" si="98"/>
        <v>0</v>
      </c>
      <c r="BJ267" s="14" t="s">
        <v>152</v>
      </c>
      <c r="BK267" s="151">
        <f t="shared" si="99"/>
        <v>251.845</v>
      </c>
      <c r="BL267" s="14" t="s">
        <v>178</v>
      </c>
      <c r="BM267" s="149" t="s">
        <v>851</v>
      </c>
    </row>
    <row r="268" spans="1:65" s="2" customFormat="1" ht="24" customHeight="1">
      <c r="A268" s="26"/>
      <c r="B268" s="138"/>
      <c r="C268" s="139" t="s">
        <v>667</v>
      </c>
      <c r="D268" s="139" t="s">
        <v>147</v>
      </c>
      <c r="E268" s="140" t="s">
        <v>852</v>
      </c>
      <c r="F268" s="141" t="s">
        <v>853</v>
      </c>
      <c r="G268" s="142" t="s">
        <v>172</v>
      </c>
      <c r="H268" s="143">
        <v>1</v>
      </c>
      <c r="I268" s="143">
        <v>11.693</v>
      </c>
      <c r="J268" s="143">
        <f t="shared" si="90"/>
        <v>11.693</v>
      </c>
      <c r="K268" s="144"/>
      <c r="L268" s="27"/>
      <c r="M268" s="145" t="s">
        <v>1</v>
      </c>
      <c r="N268" s="146" t="s">
        <v>37</v>
      </c>
      <c r="O268" s="147">
        <v>0</v>
      </c>
      <c r="P268" s="147">
        <f t="shared" si="91"/>
        <v>0</v>
      </c>
      <c r="Q268" s="147">
        <v>0</v>
      </c>
      <c r="R268" s="147">
        <f t="shared" si="92"/>
        <v>0</v>
      </c>
      <c r="S268" s="147">
        <v>0</v>
      </c>
      <c r="T268" s="148">
        <f t="shared" si="9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9" t="s">
        <v>178</v>
      </c>
      <c r="AT268" s="149" t="s">
        <v>147</v>
      </c>
      <c r="AU268" s="149" t="s">
        <v>152</v>
      </c>
      <c r="AY268" s="14" t="s">
        <v>143</v>
      </c>
      <c r="BE268" s="150">
        <f t="shared" si="94"/>
        <v>0</v>
      </c>
      <c r="BF268" s="150">
        <f t="shared" si="95"/>
        <v>11.693</v>
      </c>
      <c r="BG268" s="150">
        <f t="shared" si="96"/>
        <v>0</v>
      </c>
      <c r="BH268" s="150">
        <f t="shared" si="97"/>
        <v>0</v>
      </c>
      <c r="BI268" s="150">
        <f t="shared" si="98"/>
        <v>0</v>
      </c>
      <c r="BJ268" s="14" t="s">
        <v>152</v>
      </c>
      <c r="BK268" s="151">
        <f t="shared" si="99"/>
        <v>11.693</v>
      </c>
      <c r="BL268" s="14" t="s">
        <v>178</v>
      </c>
      <c r="BM268" s="149" t="s">
        <v>854</v>
      </c>
    </row>
    <row r="269" spans="1:65" s="2" customFormat="1" ht="24" customHeight="1">
      <c r="A269" s="26"/>
      <c r="B269" s="138"/>
      <c r="C269" s="139" t="s">
        <v>855</v>
      </c>
      <c r="D269" s="139" t="s">
        <v>147</v>
      </c>
      <c r="E269" s="140" t="s">
        <v>856</v>
      </c>
      <c r="F269" s="141" t="s">
        <v>857</v>
      </c>
      <c r="G269" s="142" t="s">
        <v>292</v>
      </c>
      <c r="H269" s="143">
        <v>17.268999999999998</v>
      </c>
      <c r="I269" s="143">
        <v>1.56000925</v>
      </c>
      <c r="J269" s="143">
        <f t="shared" si="90"/>
        <v>26.94</v>
      </c>
      <c r="K269" s="144"/>
      <c r="L269" s="27"/>
      <c r="M269" s="145" t="s">
        <v>1</v>
      </c>
      <c r="N269" s="146" t="s">
        <v>37</v>
      </c>
      <c r="O269" s="147">
        <v>0</v>
      </c>
      <c r="P269" s="147">
        <f t="shared" si="91"/>
        <v>0</v>
      </c>
      <c r="Q269" s="147">
        <v>0</v>
      </c>
      <c r="R269" s="147">
        <f t="shared" si="92"/>
        <v>0</v>
      </c>
      <c r="S269" s="147">
        <v>0</v>
      </c>
      <c r="T269" s="148">
        <f t="shared" si="9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9" t="s">
        <v>178</v>
      </c>
      <c r="AT269" s="149" t="s">
        <v>147</v>
      </c>
      <c r="AU269" s="149" t="s">
        <v>152</v>
      </c>
      <c r="AY269" s="14" t="s">
        <v>143</v>
      </c>
      <c r="BE269" s="150">
        <f t="shared" si="94"/>
        <v>0</v>
      </c>
      <c r="BF269" s="150">
        <f t="shared" si="95"/>
        <v>26.94</v>
      </c>
      <c r="BG269" s="150">
        <f t="shared" si="96"/>
        <v>0</v>
      </c>
      <c r="BH269" s="150">
        <f t="shared" si="97"/>
        <v>0</v>
      </c>
      <c r="BI269" s="150">
        <f t="shared" si="98"/>
        <v>0</v>
      </c>
      <c r="BJ269" s="14" t="s">
        <v>152</v>
      </c>
      <c r="BK269" s="151">
        <f t="shared" si="99"/>
        <v>26.94</v>
      </c>
      <c r="BL269" s="14" t="s">
        <v>178</v>
      </c>
      <c r="BM269" s="149" t="s">
        <v>858</v>
      </c>
    </row>
    <row r="270" spans="1:65" s="12" customFormat="1" ht="22.9" customHeight="1">
      <c r="B270" s="126"/>
      <c r="D270" s="127" t="s">
        <v>70</v>
      </c>
      <c r="E270" s="136" t="s">
        <v>263</v>
      </c>
      <c r="F270" s="136" t="s">
        <v>264</v>
      </c>
      <c r="J270" s="137">
        <f>BK270</f>
        <v>8545.7469999999994</v>
      </c>
      <c r="L270" s="126"/>
      <c r="M270" s="130"/>
      <c r="N270" s="131"/>
      <c r="O270" s="131"/>
      <c r="P270" s="132">
        <f>SUM(P271:P289)</f>
        <v>0</v>
      </c>
      <c r="Q270" s="131"/>
      <c r="R270" s="132">
        <f>SUM(R271:R289)</f>
        <v>0</v>
      </c>
      <c r="S270" s="131"/>
      <c r="T270" s="133">
        <f>SUM(T271:T289)</f>
        <v>0</v>
      </c>
      <c r="AR270" s="127" t="s">
        <v>152</v>
      </c>
      <c r="AT270" s="134" t="s">
        <v>70</v>
      </c>
      <c r="AU270" s="134" t="s">
        <v>79</v>
      </c>
      <c r="AY270" s="127" t="s">
        <v>143</v>
      </c>
      <c r="BK270" s="135">
        <f>SUM(BK271:BK289)</f>
        <v>8545.7469999999994</v>
      </c>
    </row>
    <row r="271" spans="1:65" s="2" customFormat="1" ht="16.5" customHeight="1">
      <c r="A271" s="26"/>
      <c r="B271" s="138"/>
      <c r="C271" s="139" t="s">
        <v>670</v>
      </c>
      <c r="D271" s="139" t="s">
        <v>147</v>
      </c>
      <c r="E271" s="140" t="s">
        <v>859</v>
      </c>
      <c r="F271" s="141" t="s">
        <v>860</v>
      </c>
      <c r="G271" s="142" t="s">
        <v>150</v>
      </c>
      <c r="H271" s="143">
        <v>3.6</v>
      </c>
      <c r="I271" s="143">
        <v>6.8869999999999996</v>
      </c>
      <c r="J271" s="143">
        <f t="shared" ref="J271:J289" si="100">ROUND(I271*H271,3)</f>
        <v>24.792999999999999</v>
      </c>
      <c r="K271" s="144"/>
      <c r="L271" s="27"/>
      <c r="M271" s="145" t="s">
        <v>1</v>
      </c>
      <c r="N271" s="146" t="s">
        <v>37</v>
      </c>
      <c r="O271" s="147">
        <v>0</v>
      </c>
      <c r="P271" s="147">
        <f t="shared" ref="P271:P289" si="101">O271*H271</f>
        <v>0</v>
      </c>
      <c r="Q271" s="147">
        <v>0</v>
      </c>
      <c r="R271" s="147">
        <f t="shared" ref="R271:R289" si="102">Q271*H271</f>
        <v>0</v>
      </c>
      <c r="S271" s="147">
        <v>0</v>
      </c>
      <c r="T271" s="148">
        <f t="shared" ref="T271:T289" si="103"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9" t="s">
        <v>178</v>
      </c>
      <c r="AT271" s="149" t="s">
        <v>147</v>
      </c>
      <c r="AU271" s="149" t="s">
        <v>152</v>
      </c>
      <c r="AY271" s="14" t="s">
        <v>143</v>
      </c>
      <c r="BE271" s="150">
        <f t="shared" ref="BE271:BE289" si="104">IF(N271="základná",J271,0)</f>
        <v>0</v>
      </c>
      <c r="BF271" s="150">
        <f t="shared" ref="BF271:BF289" si="105">IF(N271="znížená",J271,0)</f>
        <v>24.792999999999999</v>
      </c>
      <c r="BG271" s="150">
        <f t="shared" ref="BG271:BG289" si="106">IF(N271="zákl. prenesená",J271,0)</f>
        <v>0</v>
      </c>
      <c r="BH271" s="150">
        <f t="shared" ref="BH271:BH289" si="107">IF(N271="zníž. prenesená",J271,0)</f>
        <v>0</v>
      </c>
      <c r="BI271" s="150">
        <f t="shared" ref="BI271:BI289" si="108">IF(N271="nulová",J271,0)</f>
        <v>0</v>
      </c>
      <c r="BJ271" s="14" t="s">
        <v>152</v>
      </c>
      <c r="BK271" s="151">
        <f t="shared" ref="BK271:BK289" si="109">ROUND(I271*H271,3)</f>
        <v>24.792999999999999</v>
      </c>
      <c r="BL271" s="14" t="s">
        <v>178</v>
      </c>
      <c r="BM271" s="149" t="s">
        <v>861</v>
      </c>
    </row>
    <row r="272" spans="1:65" s="2" customFormat="1" ht="16.5" customHeight="1">
      <c r="A272" s="26"/>
      <c r="B272" s="138"/>
      <c r="C272" s="152" t="s">
        <v>862</v>
      </c>
      <c r="D272" s="152" t="s">
        <v>175</v>
      </c>
      <c r="E272" s="153" t="s">
        <v>863</v>
      </c>
      <c r="F272" s="154" t="s">
        <v>864</v>
      </c>
      <c r="G272" s="155" t="s">
        <v>172</v>
      </c>
      <c r="H272" s="156">
        <v>5</v>
      </c>
      <c r="I272" s="156">
        <v>94.132999999999996</v>
      </c>
      <c r="J272" s="156">
        <f t="shared" si="100"/>
        <v>470.66500000000002</v>
      </c>
      <c r="K272" s="157"/>
      <c r="L272" s="158"/>
      <c r="M272" s="159" t="s">
        <v>1</v>
      </c>
      <c r="N272" s="160" t="s">
        <v>37</v>
      </c>
      <c r="O272" s="147">
        <v>0</v>
      </c>
      <c r="P272" s="147">
        <f t="shared" si="101"/>
        <v>0</v>
      </c>
      <c r="Q272" s="147">
        <v>0</v>
      </c>
      <c r="R272" s="147">
        <f t="shared" si="102"/>
        <v>0</v>
      </c>
      <c r="S272" s="147">
        <v>0</v>
      </c>
      <c r="T272" s="148">
        <f t="shared" si="10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9" t="s">
        <v>209</v>
      </c>
      <c r="AT272" s="149" t="s">
        <v>175</v>
      </c>
      <c r="AU272" s="149" t="s">
        <v>152</v>
      </c>
      <c r="AY272" s="14" t="s">
        <v>143</v>
      </c>
      <c r="BE272" s="150">
        <f t="shared" si="104"/>
        <v>0</v>
      </c>
      <c r="BF272" s="150">
        <f t="shared" si="105"/>
        <v>470.66500000000002</v>
      </c>
      <c r="BG272" s="150">
        <f t="shared" si="106"/>
        <v>0</v>
      </c>
      <c r="BH272" s="150">
        <f t="shared" si="107"/>
        <v>0</v>
      </c>
      <c r="BI272" s="150">
        <f t="shared" si="108"/>
        <v>0</v>
      </c>
      <c r="BJ272" s="14" t="s">
        <v>152</v>
      </c>
      <c r="BK272" s="151">
        <f t="shared" si="109"/>
        <v>470.66500000000002</v>
      </c>
      <c r="BL272" s="14" t="s">
        <v>178</v>
      </c>
      <c r="BM272" s="149" t="s">
        <v>865</v>
      </c>
    </row>
    <row r="273" spans="1:65" s="2" customFormat="1" ht="24" customHeight="1">
      <c r="A273" s="26"/>
      <c r="B273" s="138"/>
      <c r="C273" s="139" t="s">
        <v>672</v>
      </c>
      <c r="D273" s="139" t="s">
        <v>147</v>
      </c>
      <c r="E273" s="140" t="s">
        <v>866</v>
      </c>
      <c r="F273" s="141" t="s">
        <v>867</v>
      </c>
      <c r="G273" s="142" t="s">
        <v>275</v>
      </c>
      <c r="H273" s="143">
        <v>77.111999999999995</v>
      </c>
      <c r="I273" s="143">
        <v>9.7919999999999998</v>
      </c>
      <c r="J273" s="143">
        <f t="shared" si="100"/>
        <v>755.08100000000002</v>
      </c>
      <c r="K273" s="144"/>
      <c r="L273" s="27"/>
      <c r="M273" s="145" t="s">
        <v>1</v>
      </c>
      <c r="N273" s="146" t="s">
        <v>37</v>
      </c>
      <c r="O273" s="147">
        <v>0</v>
      </c>
      <c r="P273" s="147">
        <f t="shared" si="101"/>
        <v>0</v>
      </c>
      <c r="Q273" s="147">
        <v>0</v>
      </c>
      <c r="R273" s="147">
        <f t="shared" si="102"/>
        <v>0</v>
      </c>
      <c r="S273" s="147">
        <v>0</v>
      </c>
      <c r="T273" s="148">
        <f t="shared" si="10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9" t="s">
        <v>178</v>
      </c>
      <c r="AT273" s="149" t="s">
        <v>147</v>
      </c>
      <c r="AU273" s="149" t="s">
        <v>152</v>
      </c>
      <c r="AY273" s="14" t="s">
        <v>143</v>
      </c>
      <c r="BE273" s="150">
        <f t="shared" si="104"/>
        <v>0</v>
      </c>
      <c r="BF273" s="150">
        <f t="shared" si="105"/>
        <v>755.08100000000002</v>
      </c>
      <c r="BG273" s="150">
        <f t="shared" si="106"/>
        <v>0</v>
      </c>
      <c r="BH273" s="150">
        <f t="shared" si="107"/>
        <v>0</v>
      </c>
      <c r="BI273" s="150">
        <f t="shared" si="108"/>
        <v>0</v>
      </c>
      <c r="BJ273" s="14" t="s">
        <v>152</v>
      </c>
      <c r="BK273" s="151">
        <f t="shared" si="109"/>
        <v>755.08100000000002</v>
      </c>
      <c r="BL273" s="14" t="s">
        <v>178</v>
      </c>
      <c r="BM273" s="149" t="s">
        <v>868</v>
      </c>
    </row>
    <row r="274" spans="1:65" s="2" customFormat="1" ht="24" customHeight="1">
      <c r="A274" s="26"/>
      <c r="B274" s="138"/>
      <c r="C274" s="152" t="s">
        <v>869</v>
      </c>
      <c r="D274" s="152" t="s">
        <v>175</v>
      </c>
      <c r="E274" s="153" t="s">
        <v>870</v>
      </c>
      <c r="F274" s="154" t="s">
        <v>871</v>
      </c>
      <c r="G274" s="155" t="s">
        <v>172</v>
      </c>
      <c r="H274" s="156">
        <v>1</v>
      </c>
      <c r="I274" s="156">
        <v>108.76900000000001</v>
      </c>
      <c r="J274" s="156">
        <f t="shared" si="100"/>
        <v>108.76900000000001</v>
      </c>
      <c r="K274" s="157"/>
      <c r="L274" s="158"/>
      <c r="M274" s="159" t="s">
        <v>1</v>
      </c>
      <c r="N274" s="160" t="s">
        <v>37</v>
      </c>
      <c r="O274" s="147">
        <v>0</v>
      </c>
      <c r="P274" s="147">
        <f t="shared" si="101"/>
        <v>0</v>
      </c>
      <c r="Q274" s="147">
        <v>0</v>
      </c>
      <c r="R274" s="147">
        <f t="shared" si="102"/>
        <v>0</v>
      </c>
      <c r="S274" s="147">
        <v>0</v>
      </c>
      <c r="T274" s="148">
        <f t="shared" si="10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9" t="s">
        <v>209</v>
      </c>
      <c r="AT274" s="149" t="s">
        <v>175</v>
      </c>
      <c r="AU274" s="149" t="s">
        <v>152</v>
      </c>
      <c r="AY274" s="14" t="s">
        <v>143</v>
      </c>
      <c r="BE274" s="150">
        <f t="shared" si="104"/>
        <v>0</v>
      </c>
      <c r="BF274" s="150">
        <f t="shared" si="105"/>
        <v>108.76900000000001</v>
      </c>
      <c r="BG274" s="150">
        <f t="shared" si="106"/>
        <v>0</v>
      </c>
      <c r="BH274" s="150">
        <f t="shared" si="107"/>
        <v>0</v>
      </c>
      <c r="BI274" s="150">
        <f t="shared" si="108"/>
        <v>0</v>
      </c>
      <c r="BJ274" s="14" t="s">
        <v>152</v>
      </c>
      <c r="BK274" s="151">
        <f t="shared" si="109"/>
        <v>108.76900000000001</v>
      </c>
      <c r="BL274" s="14" t="s">
        <v>178</v>
      </c>
      <c r="BM274" s="149" t="s">
        <v>872</v>
      </c>
    </row>
    <row r="275" spans="1:65" s="2" customFormat="1" ht="24" customHeight="1">
      <c r="A275" s="26"/>
      <c r="B275" s="138"/>
      <c r="C275" s="152" t="s">
        <v>674</v>
      </c>
      <c r="D275" s="152" t="s">
        <v>175</v>
      </c>
      <c r="E275" s="153" t="s">
        <v>873</v>
      </c>
      <c r="F275" s="154" t="s">
        <v>874</v>
      </c>
      <c r="G275" s="155" t="s">
        <v>172</v>
      </c>
      <c r="H275" s="156">
        <v>2</v>
      </c>
      <c r="I275" s="156">
        <v>207.86600000000001</v>
      </c>
      <c r="J275" s="156">
        <f t="shared" si="100"/>
        <v>415.73200000000003</v>
      </c>
      <c r="K275" s="157"/>
      <c r="L275" s="158"/>
      <c r="M275" s="159" t="s">
        <v>1</v>
      </c>
      <c r="N275" s="160" t="s">
        <v>37</v>
      </c>
      <c r="O275" s="147">
        <v>0</v>
      </c>
      <c r="P275" s="147">
        <f t="shared" si="101"/>
        <v>0</v>
      </c>
      <c r="Q275" s="147">
        <v>0</v>
      </c>
      <c r="R275" s="147">
        <f t="shared" si="102"/>
        <v>0</v>
      </c>
      <c r="S275" s="147">
        <v>0</v>
      </c>
      <c r="T275" s="148">
        <f t="shared" si="10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49" t="s">
        <v>209</v>
      </c>
      <c r="AT275" s="149" t="s">
        <v>175</v>
      </c>
      <c r="AU275" s="149" t="s">
        <v>152</v>
      </c>
      <c r="AY275" s="14" t="s">
        <v>143</v>
      </c>
      <c r="BE275" s="150">
        <f t="shared" si="104"/>
        <v>0</v>
      </c>
      <c r="BF275" s="150">
        <f t="shared" si="105"/>
        <v>415.73200000000003</v>
      </c>
      <c r="BG275" s="150">
        <f t="shared" si="106"/>
        <v>0</v>
      </c>
      <c r="BH275" s="150">
        <f t="shared" si="107"/>
        <v>0</v>
      </c>
      <c r="BI275" s="150">
        <f t="shared" si="108"/>
        <v>0</v>
      </c>
      <c r="BJ275" s="14" t="s">
        <v>152</v>
      </c>
      <c r="BK275" s="151">
        <f t="shared" si="109"/>
        <v>415.73200000000003</v>
      </c>
      <c r="BL275" s="14" t="s">
        <v>178</v>
      </c>
      <c r="BM275" s="149" t="s">
        <v>875</v>
      </c>
    </row>
    <row r="276" spans="1:65" s="2" customFormat="1" ht="24" customHeight="1">
      <c r="A276" s="26"/>
      <c r="B276" s="138"/>
      <c r="C276" s="152" t="s">
        <v>876</v>
      </c>
      <c r="D276" s="152" t="s">
        <v>175</v>
      </c>
      <c r="E276" s="153" t="s">
        <v>877</v>
      </c>
      <c r="F276" s="154" t="s">
        <v>878</v>
      </c>
      <c r="G276" s="155" t="s">
        <v>172</v>
      </c>
      <c r="H276" s="156">
        <v>6</v>
      </c>
      <c r="I276" s="156">
        <v>827.52499999999998</v>
      </c>
      <c r="J276" s="156">
        <f t="shared" si="100"/>
        <v>4965.1499999999996</v>
      </c>
      <c r="K276" s="157"/>
      <c r="L276" s="158"/>
      <c r="M276" s="159" t="s">
        <v>1</v>
      </c>
      <c r="N276" s="160" t="s">
        <v>37</v>
      </c>
      <c r="O276" s="147">
        <v>0</v>
      </c>
      <c r="P276" s="147">
        <f t="shared" si="101"/>
        <v>0</v>
      </c>
      <c r="Q276" s="147">
        <v>0</v>
      </c>
      <c r="R276" s="147">
        <f t="shared" si="102"/>
        <v>0</v>
      </c>
      <c r="S276" s="147">
        <v>0</v>
      </c>
      <c r="T276" s="148">
        <f t="shared" si="10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49" t="s">
        <v>209</v>
      </c>
      <c r="AT276" s="149" t="s">
        <v>175</v>
      </c>
      <c r="AU276" s="149" t="s">
        <v>152</v>
      </c>
      <c r="AY276" s="14" t="s">
        <v>143</v>
      </c>
      <c r="BE276" s="150">
        <f t="shared" si="104"/>
        <v>0</v>
      </c>
      <c r="BF276" s="150">
        <f t="shared" si="105"/>
        <v>4965.1499999999996</v>
      </c>
      <c r="BG276" s="150">
        <f t="shared" si="106"/>
        <v>0</v>
      </c>
      <c r="BH276" s="150">
        <f t="shared" si="107"/>
        <v>0</v>
      </c>
      <c r="BI276" s="150">
        <f t="shared" si="108"/>
        <v>0</v>
      </c>
      <c r="BJ276" s="14" t="s">
        <v>152</v>
      </c>
      <c r="BK276" s="151">
        <f t="shared" si="109"/>
        <v>4965.1499999999996</v>
      </c>
      <c r="BL276" s="14" t="s">
        <v>178</v>
      </c>
      <c r="BM276" s="149" t="s">
        <v>879</v>
      </c>
    </row>
    <row r="277" spans="1:65" s="2" customFormat="1" ht="24" customHeight="1">
      <c r="A277" s="26"/>
      <c r="B277" s="138"/>
      <c r="C277" s="139" t="s">
        <v>678</v>
      </c>
      <c r="D277" s="139" t="s">
        <v>147</v>
      </c>
      <c r="E277" s="140" t="s">
        <v>880</v>
      </c>
      <c r="F277" s="141" t="s">
        <v>881</v>
      </c>
      <c r="G277" s="142" t="s">
        <v>275</v>
      </c>
      <c r="H277" s="143">
        <v>5.9</v>
      </c>
      <c r="I277" s="143">
        <v>10.72</v>
      </c>
      <c r="J277" s="143">
        <f t="shared" si="100"/>
        <v>63.247999999999998</v>
      </c>
      <c r="K277" s="144"/>
      <c r="L277" s="27"/>
      <c r="M277" s="145" t="s">
        <v>1</v>
      </c>
      <c r="N277" s="146" t="s">
        <v>37</v>
      </c>
      <c r="O277" s="147">
        <v>0</v>
      </c>
      <c r="P277" s="147">
        <f t="shared" si="101"/>
        <v>0</v>
      </c>
      <c r="Q277" s="147">
        <v>0</v>
      </c>
      <c r="R277" s="147">
        <f t="shared" si="102"/>
        <v>0</v>
      </c>
      <c r="S277" s="147">
        <v>0</v>
      </c>
      <c r="T277" s="148">
        <f t="shared" si="10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49" t="s">
        <v>178</v>
      </c>
      <c r="AT277" s="149" t="s">
        <v>147</v>
      </c>
      <c r="AU277" s="149" t="s">
        <v>152</v>
      </c>
      <c r="AY277" s="14" t="s">
        <v>143</v>
      </c>
      <c r="BE277" s="150">
        <f t="shared" si="104"/>
        <v>0</v>
      </c>
      <c r="BF277" s="150">
        <f t="shared" si="105"/>
        <v>63.247999999999998</v>
      </c>
      <c r="BG277" s="150">
        <f t="shared" si="106"/>
        <v>0</v>
      </c>
      <c r="BH277" s="150">
        <f t="shared" si="107"/>
        <v>0</v>
      </c>
      <c r="BI277" s="150">
        <f t="shared" si="108"/>
        <v>0</v>
      </c>
      <c r="BJ277" s="14" t="s">
        <v>152</v>
      </c>
      <c r="BK277" s="151">
        <f t="shared" si="109"/>
        <v>63.247999999999998</v>
      </c>
      <c r="BL277" s="14" t="s">
        <v>178</v>
      </c>
      <c r="BM277" s="149" t="s">
        <v>882</v>
      </c>
    </row>
    <row r="278" spans="1:65" s="2" customFormat="1" ht="16.5" customHeight="1">
      <c r="A278" s="26"/>
      <c r="B278" s="138"/>
      <c r="C278" s="152" t="s">
        <v>883</v>
      </c>
      <c r="D278" s="152" t="s">
        <v>175</v>
      </c>
      <c r="E278" s="153" t="s">
        <v>884</v>
      </c>
      <c r="F278" s="154" t="s">
        <v>885</v>
      </c>
      <c r="G278" s="155" t="s">
        <v>172</v>
      </c>
      <c r="H278" s="156">
        <v>1</v>
      </c>
      <c r="I278" s="156">
        <v>304.79899999999998</v>
      </c>
      <c r="J278" s="156">
        <f t="shared" si="100"/>
        <v>304.79899999999998</v>
      </c>
      <c r="K278" s="157"/>
      <c r="L278" s="158"/>
      <c r="M278" s="159" t="s">
        <v>1</v>
      </c>
      <c r="N278" s="160" t="s">
        <v>37</v>
      </c>
      <c r="O278" s="147">
        <v>0</v>
      </c>
      <c r="P278" s="147">
        <f t="shared" si="101"/>
        <v>0</v>
      </c>
      <c r="Q278" s="147">
        <v>0</v>
      </c>
      <c r="R278" s="147">
        <f t="shared" si="102"/>
        <v>0</v>
      </c>
      <c r="S278" s="147">
        <v>0</v>
      </c>
      <c r="T278" s="148">
        <f t="shared" si="10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49" t="s">
        <v>209</v>
      </c>
      <c r="AT278" s="149" t="s">
        <v>175</v>
      </c>
      <c r="AU278" s="149" t="s">
        <v>152</v>
      </c>
      <c r="AY278" s="14" t="s">
        <v>143</v>
      </c>
      <c r="BE278" s="150">
        <f t="shared" si="104"/>
        <v>0</v>
      </c>
      <c r="BF278" s="150">
        <f t="shared" si="105"/>
        <v>304.79899999999998</v>
      </c>
      <c r="BG278" s="150">
        <f t="shared" si="106"/>
        <v>0</v>
      </c>
      <c r="BH278" s="150">
        <f t="shared" si="107"/>
        <v>0</v>
      </c>
      <c r="BI278" s="150">
        <f t="shared" si="108"/>
        <v>0</v>
      </c>
      <c r="BJ278" s="14" t="s">
        <v>152</v>
      </c>
      <c r="BK278" s="151">
        <f t="shared" si="109"/>
        <v>304.79899999999998</v>
      </c>
      <c r="BL278" s="14" t="s">
        <v>178</v>
      </c>
      <c r="BM278" s="149" t="s">
        <v>886</v>
      </c>
    </row>
    <row r="279" spans="1:65" s="2" customFormat="1" ht="36" customHeight="1">
      <c r="A279" s="26"/>
      <c r="B279" s="138"/>
      <c r="C279" s="139" t="s">
        <v>681</v>
      </c>
      <c r="D279" s="139" t="s">
        <v>147</v>
      </c>
      <c r="E279" s="140" t="s">
        <v>887</v>
      </c>
      <c r="F279" s="141" t="s">
        <v>888</v>
      </c>
      <c r="G279" s="142" t="s">
        <v>172</v>
      </c>
      <c r="H279" s="143">
        <v>2</v>
      </c>
      <c r="I279" s="143">
        <v>60.97</v>
      </c>
      <c r="J279" s="143">
        <f t="shared" si="100"/>
        <v>121.94</v>
      </c>
      <c r="K279" s="144"/>
      <c r="L279" s="27"/>
      <c r="M279" s="145" t="s">
        <v>1</v>
      </c>
      <c r="N279" s="146" t="s">
        <v>37</v>
      </c>
      <c r="O279" s="147">
        <v>0</v>
      </c>
      <c r="P279" s="147">
        <f t="shared" si="101"/>
        <v>0</v>
      </c>
      <c r="Q279" s="147">
        <v>0</v>
      </c>
      <c r="R279" s="147">
        <f t="shared" si="102"/>
        <v>0</v>
      </c>
      <c r="S279" s="147">
        <v>0</v>
      </c>
      <c r="T279" s="148">
        <f t="shared" si="10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49" t="s">
        <v>178</v>
      </c>
      <c r="AT279" s="149" t="s">
        <v>147</v>
      </c>
      <c r="AU279" s="149" t="s">
        <v>152</v>
      </c>
      <c r="AY279" s="14" t="s">
        <v>143</v>
      </c>
      <c r="BE279" s="150">
        <f t="shared" si="104"/>
        <v>0</v>
      </c>
      <c r="BF279" s="150">
        <f t="shared" si="105"/>
        <v>121.94</v>
      </c>
      <c r="BG279" s="150">
        <f t="shared" si="106"/>
        <v>0</v>
      </c>
      <c r="BH279" s="150">
        <f t="shared" si="107"/>
        <v>0</v>
      </c>
      <c r="BI279" s="150">
        <f t="shared" si="108"/>
        <v>0</v>
      </c>
      <c r="BJ279" s="14" t="s">
        <v>152</v>
      </c>
      <c r="BK279" s="151">
        <f t="shared" si="109"/>
        <v>121.94</v>
      </c>
      <c r="BL279" s="14" t="s">
        <v>178</v>
      </c>
      <c r="BM279" s="149" t="s">
        <v>889</v>
      </c>
    </row>
    <row r="280" spans="1:65" s="2" customFormat="1" ht="24" customHeight="1">
      <c r="A280" s="26"/>
      <c r="B280" s="138"/>
      <c r="C280" s="152" t="s">
        <v>890</v>
      </c>
      <c r="D280" s="152" t="s">
        <v>175</v>
      </c>
      <c r="E280" s="153" t="s">
        <v>891</v>
      </c>
      <c r="F280" s="154" t="s">
        <v>892</v>
      </c>
      <c r="G280" s="155" t="s">
        <v>172</v>
      </c>
      <c r="H280" s="156">
        <v>2</v>
      </c>
      <c r="I280" s="156">
        <v>227.25700000000001</v>
      </c>
      <c r="J280" s="156">
        <f t="shared" si="100"/>
        <v>454.51400000000001</v>
      </c>
      <c r="K280" s="157"/>
      <c r="L280" s="158"/>
      <c r="M280" s="159" t="s">
        <v>1</v>
      </c>
      <c r="N280" s="160" t="s">
        <v>37</v>
      </c>
      <c r="O280" s="147">
        <v>0</v>
      </c>
      <c r="P280" s="147">
        <f t="shared" si="101"/>
        <v>0</v>
      </c>
      <c r="Q280" s="147">
        <v>0</v>
      </c>
      <c r="R280" s="147">
        <f t="shared" si="102"/>
        <v>0</v>
      </c>
      <c r="S280" s="147">
        <v>0</v>
      </c>
      <c r="T280" s="148">
        <f t="shared" si="10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49" t="s">
        <v>209</v>
      </c>
      <c r="AT280" s="149" t="s">
        <v>175</v>
      </c>
      <c r="AU280" s="149" t="s">
        <v>152</v>
      </c>
      <c r="AY280" s="14" t="s">
        <v>143</v>
      </c>
      <c r="BE280" s="150">
        <f t="shared" si="104"/>
        <v>0</v>
      </c>
      <c r="BF280" s="150">
        <f t="shared" si="105"/>
        <v>454.51400000000001</v>
      </c>
      <c r="BG280" s="150">
        <f t="shared" si="106"/>
        <v>0</v>
      </c>
      <c r="BH280" s="150">
        <f t="shared" si="107"/>
        <v>0</v>
      </c>
      <c r="BI280" s="150">
        <f t="shared" si="108"/>
        <v>0</v>
      </c>
      <c r="BJ280" s="14" t="s">
        <v>152</v>
      </c>
      <c r="BK280" s="151">
        <f t="shared" si="109"/>
        <v>454.51400000000001</v>
      </c>
      <c r="BL280" s="14" t="s">
        <v>178</v>
      </c>
      <c r="BM280" s="149" t="s">
        <v>893</v>
      </c>
    </row>
    <row r="281" spans="1:65" s="2" customFormat="1" ht="16.5" customHeight="1">
      <c r="A281" s="26"/>
      <c r="B281" s="138"/>
      <c r="C281" s="152" t="s">
        <v>685</v>
      </c>
      <c r="D281" s="152" t="s">
        <v>175</v>
      </c>
      <c r="E281" s="153" t="s">
        <v>894</v>
      </c>
      <c r="F281" s="154" t="s">
        <v>895</v>
      </c>
      <c r="G281" s="155" t="s">
        <v>254</v>
      </c>
      <c r="H281" s="156">
        <v>2</v>
      </c>
      <c r="I281" s="156">
        <v>15.94</v>
      </c>
      <c r="J281" s="156">
        <f t="shared" si="100"/>
        <v>31.88</v>
      </c>
      <c r="K281" s="157"/>
      <c r="L281" s="158"/>
      <c r="M281" s="159" t="s">
        <v>1</v>
      </c>
      <c r="N281" s="160" t="s">
        <v>37</v>
      </c>
      <c r="O281" s="147">
        <v>0</v>
      </c>
      <c r="P281" s="147">
        <f t="shared" si="101"/>
        <v>0</v>
      </c>
      <c r="Q281" s="147">
        <v>0</v>
      </c>
      <c r="R281" s="147">
        <f t="shared" si="102"/>
        <v>0</v>
      </c>
      <c r="S281" s="147">
        <v>0</v>
      </c>
      <c r="T281" s="148">
        <f t="shared" si="10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49" t="s">
        <v>209</v>
      </c>
      <c r="AT281" s="149" t="s">
        <v>175</v>
      </c>
      <c r="AU281" s="149" t="s">
        <v>152</v>
      </c>
      <c r="AY281" s="14" t="s">
        <v>143</v>
      </c>
      <c r="BE281" s="150">
        <f t="shared" si="104"/>
        <v>0</v>
      </c>
      <c r="BF281" s="150">
        <f t="shared" si="105"/>
        <v>31.88</v>
      </c>
      <c r="BG281" s="150">
        <f t="shared" si="106"/>
        <v>0</v>
      </c>
      <c r="BH281" s="150">
        <f t="shared" si="107"/>
        <v>0</v>
      </c>
      <c r="BI281" s="150">
        <f t="shared" si="108"/>
        <v>0</v>
      </c>
      <c r="BJ281" s="14" t="s">
        <v>152</v>
      </c>
      <c r="BK281" s="151">
        <f t="shared" si="109"/>
        <v>31.88</v>
      </c>
      <c r="BL281" s="14" t="s">
        <v>178</v>
      </c>
      <c r="BM281" s="149" t="s">
        <v>896</v>
      </c>
    </row>
    <row r="282" spans="1:65" s="2" customFormat="1" ht="24" customHeight="1">
      <c r="A282" s="26"/>
      <c r="B282" s="138"/>
      <c r="C282" s="139" t="s">
        <v>897</v>
      </c>
      <c r="D282" s="139" t="s">
        <v>147</v>
      </c>
      <c r="E282" s="140" t="s">
        <v>283</v>
      </c>
      <c r="F282" s="141" t="s">
        <v>284</v>
      </c>
      <c r="G282" s="142" t="s">
        <v>172</v>
      </c>
      <c r="H282" s="143">
        <v>4</v>
      </c>
      <c r="I282" s="143">
        <v>5.024</v>
      </c>
      <c r="J282" s="143">
        <f t="shared" si="100"/>
        <v>20.096</v>
      </c>
      <c r="K282" s="144"/>
      <c r="L282" s="27"/>
      <c r="M282" s="145" t="s">
        <v>1</v>
      </c>
      <c r="N282" s="146" t="s">
        <v>37</v>
      </c>
      <c r="O282" s="147">
        <v>0</v>
      </c>
      <c r="P282" s="147">
        <f t="shared" si="101"/>
        <v>0</v>
      </c>
      <c r="Q282" s="147">
        <v>0</v>
      </c>
      <c r="R282" s="147">
        <f t="shared" si="102"/>
        <v>0</v>
      </c>
      <c r="S282" s="147">
        <v>0</v>
      </c>
      <c r="T282" s="148">
        <f t="shared" si="10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49" t="s">
        <v>178</v>
      </c>
      <c r="AT282" s="149" t="s">
        <v>147</v>
      </c>
      <c r="AU282" s="149" t="s">
        <v>152</v>
      </c>
      <c r="AY282" s="14" t="s">
        <v>143</v>
      </c>
      <c r="BE282" s="150">
        <f t="shared" si="104"/>
        <v>0</v>
      </c>
      <c r="BF282" s="150">
        <f t="shared" si="105"/>
        <v>20.096</v>
      </c>
      <c r="BG282" s="150">
        <f t="shared" si="106"/>
        <v>0</v>
      </c>
      <c r="BH282" s="150">
        <f t="shared" si="107"/>
        <v>0</v>
      </c>
      <c r="BI282" s="150">
        <f t="shared" si="108"/>
        <v>0</v>
      </c>
      <c r="BJ282" s="14" t="s">
        <v>152</v>
      </c>
      <c r="BK282" s="151">
        <f t="shared" si="109"/>
        <v>20.096</v>
      </c>
      <c r="BL282" s="14" t="s">
        <v>178</v>
      </c>
      <c r="BM282" s="149" t="s">
        <v>898</v>
      </c>
    </row>
    <row r="283" spans="1:65" s="2" customFormat="1" ht="24" customHeight="1">
      <c r="A283" s="26"/>
      <c r="B283" s="138"/>
      <c r="C283" s="152" t="s">
        <v>689</v>
      </c>
      <c r="D283" s="152" t="s">
        <v>175</v>
      </c>
      <c r="E283" s="153" t="s">
        <v>286</v>
      </c>
      <c r="F283" s="154" t="s">
        <v>287</v>
      </c>
      <c r="G283" s="155" t="s">
        <v>172</v>
      </c>
      <c r="H283" s="156">
        <v>1</v>
      </c>
      <c r="I283" s="156">
        <v>100.88</v>
      </c>
      <c r="J283" s="156">
        <f t="shared" si="100"/>
        <v>100.88</v>
      </c>
      <c r="K283" s="157"/>
      <c r="L283" s="158"/>
      <c r="M283" s="159" t="s">
        <v>1</v>
      </c>
      <c r="N283" s="160" t="s">
        <v>37</v>
      </c>
      <c r="O283" s="147">
        <v>0</v>
      </c>
      <c r="P283" s="147">
        <f t="shared" si="101"/>
        <v>0</v>
      </c>
      <c r="Q283" s="147">
        <v>0</v>
      </c>
      <c r="R283" s="147">
        <f t="shared" si="102"/>
        <v>0</v>
      </c>
      <c r="S283" s="147">
        <v>0</v>
      </c>
      <c r="T283" s="148">
        <f t="shared" si="10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49" t="s">
        <v>209</v>
      </c>
      <c r="AT283" s="149" t="s">
        <v>175</v>
      </c>
      <c r="AU283" s="149" t="s">
        <v>152</v>
      </c>
      <c r="AY283" s="14" t="s">
        <v>143</v>
      </c>
      <c r="BE283" s="150">
        <f t="shared" si="104"/>
        <v>0</v>
      </c>
      <c r="BF283" s="150">
        <f t="shared" si="105"/>
        <v>100.88</v>
      </c>
      <c r="BG283" s="150">
        <f t="shared" si="106"/>
        <v>0</v>
      </c>
      <c r="BH283" s="150">
        <f t="shared" si="107"/>
        <v>0</v>
      </c>
      <c r="BI283" s="150">
        <f t="shared" si="108"/>
        <v>0</v>
      </c>
      <c r="BJ283" s="14" t="s">
        <v>152</v>
      </c>
      <c r="BK283" s="151">
        <f t="shared" si="109"/>
        <v>100.88</v>
      </c>
      <c r="BL283" s="14" t="s">
        <v>178</v>
      </c>
      <c r="BM283" s="149" t="s">
        <v>899</v>
      </c>
    </row>
    <row r="284" spans="1:65" s="2" customFormat="1" ht="24" customHeight="1">
      <c r="A284" s="26"/>
      <c r="B284" s="138"/>
      <c r="C284" s="152" t="s">
        <v>900</v>
      </c>
      <c r="D284" s="152" t="s">
        <v>175</v>
      </c>
      <c r="E284" s="153" t="s">
        <v>901</v>
      </c>
      <c r="F284" s="154" t="s">
        <v>902</v>
      </c>
      <c r="G284" s="155" t="s">
        <v>172</v>
      </c>
      <c r="H284" s="156">
        <v>1</v>
      </c>
      <c r="I284" s="156">
        <v>104.068</v>
      </c>
      <c r="J284" s="156">
        <f t="shared" si="100"/>
        <v>104.068</v>
      </c>
      <c r="K284" s="157"/>
      <c r="L284" s="158"/>
      <c r="M284" s="159" t="s">
        <v>1</v>
      </c>
      <c r="N284" s="160" t="s">
        <v>37</v>
      </c>
      <c r="O284" s="147">
        <v>0</v>
      </c>
      <c r="P284" s="147">
        <f t="shared" si="101"/>
        <v>0</v>
      </c>
      <c r="Q284" s="147">
        <v>0</v>
      </c>
      <c r="R284" s="147">
        <f t="shared" si="102"/>
        <v>0</v>
      </c>
      <c r="S284" s="147">
        <v>0</v>
      </c>
      <c r="T284" s="148">
        <f t="shared" si="10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49" t="s">
        <v>209</v>
      </c>
      <c r="AT284" s="149" t="s">
        <v>175</v>
      </c>
      <c r="AU284" s="149" t="s">
        <v>152</v>
      </c>
      <c r="AY284" s="14" t="s">
        <v>143</v>
      </c>
      <c r="BE284" s="150">
        <f t="shared" si="104"/>
        <v>0</v>
      </c>
      <c r="BF284" s="150">
        <f t="shared" si="105"/>
        <v>104.068</v>
      </c>
      <c r="BG284" s="150">
        <f t="shared" si="106"/>
        <v>0</v>
      </c>
      <c r="BH284" s="150">
        <f t="shared" si="107"/>
        <v>0</v>
      </c>
      <c r="BI284" s="150">
        <f t="shared" si="108"/>
        <v>0</v>
      </c>
      <c r="BJ284" s="14" t="s">
        <v>152</v>
      </c>
      <c r="BK284" s="151">
        <f t="shared" si="109"/>
        <v>104.068</v>
      </c>
      <c r="BL284" s="14" t="s">
        <v>178</v>
      </c>
      <c r="BM284" s="149" t="s">
        <v>903</v>
      </c>
    </row>
    <row r="285" spans="1:65" s="2" customFormat="1" ht="24" customHeight="1">
      <c r="A285" s="26"/>
      <c r="B285" s="138"/>
      <c r="C285" s="152" t="s">
        <v>691</v>
      </c>
      <c r="D285" s="152" t="s">
        <v>175</v>
      </c>
      <c r="E285" s="153" t="s">
        <v>904</v>
      </c>
      <c r="F285" s="154" t="s">
        <v>905</v>
      </c>
      <c r="G285" s="155" t="s">
        <v>172</v>
      </c>
      <c r="H285" s="156">
        <v>2</v>
      </c>
      <c r="I285" s="156">
        <v>87.36</v>
      </c>
      <c r="J285" s="156">
        <f t="shared" si="100"/>
        <v>174.72</v>
      </c>
      <c r="K285" s="157"/>
      <c r="L285" s="158"/>
      <c r="M285" s="159" t="s">
        <v>1</v>
      </c>
      <c r="N285" s="160" t="s">
        <v>37</v>
      </c>
      <c r="O285" s="147">
        <v>0</v>
      </c>
      <c r="P285" s="147">
        <f t="shared" si="101"/>
        <v>0</v>
      </c>
      <c r="Q285" s="147">
        <v>0</v>
      </c>
      <c r="R285" s="147">
        <f t="shared" si="102"/>
        <v>0</v>
      </c>
      <c r="S285" s="147">
        <v>0</v>
      </c>
      <c r="T285" s="148">
        <f t="shared" si="10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49" t="s">
        <v>209</v>
      </c>
      <c r="AT285" s="149" t="s">
        <v>175</v>
      </c>
      <c r="AU285" s="149" t="s">
        <v>152</v>
      </c>
      <c r="AY285" s="14" t="s">
        <v>143</v>
      </c>
      <c r="BE285" s="150">
        <f t="shared" si="104"/>
        <v>0</v>
      </c>
      <c r="BF285" s="150">
        <f t="shared" si="105"/>
        <v>174.72</v>
      </c>
      <c r="BG285" s="150">
        <f t="shared" si="106"/>
        <v>0</v>
      </c>
      <c r="BH285" s="150">
        <f t="shared" si="107"/>
        <v>0</v>
      </c>
      <c r="BI285" s="150">
        <f t="shared" si="108"/>
        <v>0</v>
      </c>
      <c r="BJ285" s="14" t="s">
        <v>152</v>
      </c>
      <c r="BK285" s="151">
        <f t="shared" si="109"/>
        <v>174.72</v>
      </c>
      <c r="BL285" s="14" t="s">
        <v>178</v>
      </c>
      <c r="BM285" s="149" t="s">
        <v>906</v>
      </c>
    </row>
    <row r="286" spans="1:65" s="2" customFormat="1" ht="24" customHeight="1">
      <c r="A286" s="26"/>
      <c r="B286" s="138"/>
      <c r="C286" s="139" t="s">
        <v>907</v>
      </c>
      <c r="D286" s="139" t="s">
        <v>147</v>
      </c>
      <c r="E286" s="140" t="s">
        <v>908</v>
      </c>
      <c r="F286" s="141" t="s">
        <v>909</v>
      </c>
      <c r="G286" s="142" t="s">
        <v>172</v>
      </c>
      <c r="H286" s="143">
        <v>2</v>
      </c>
      <c r="I286" s="143">
        <v>5.27</v>
      </c>
      <c r="J286" s="143">
        <f t="shared" si="100"/>
        <v>10.54</v>
      </c>
      <c r="K286" s="144"/>
      <c r="L286" s="27"/>
      <c r="M286" s="145" t="s">
        <v>1</v>
      </c>
      <c r="N286" s="146" t="s">
        <v>37</v>
      </c>
      <c r="O286" s="147">
        <v>0</v>
      </c>
      <c r="P286" s="147">
        <f t="shared" si="101"/>
        <v>0</v>
      </c>
      <c r="Q286" s="147">
        <v>0</v>
      </c>
      <c r="R286" s="147">
        <f t="shared" si="102"/>
        <v>0</v>
      </c>
      <c r="S286" s="147">
        <v>0</v>
      </c>
      <c r="T286" s="148">
        <f t="shared" si="10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49" t="s">
        <v>178</v>
      </c>
      <c r="AT286" s="149" t="s">
        <v>147</v>
      </c>
      <c r="AU286" s="149" t="s">
        <v>152</v>
      </c>
      <c r="AY286" s="14" t="s">
        <v>143</v>
      </c>
      <c r="BE286" s="150">
        <f t="shared" si="104"/>
        <v>0</v>
      </c>
      <c r="BF286" s="150">
        <f t="shared" si="105"/>
        <v>10.54</v>
      </c>
      <c r="BG286" s="150">
        <f t="shared" si="106"/>
        <v>0</v>
      </c>
      <c r="BH286" s="150">
        <f t="shared" si="107"/>
        <v>0</v>
      </c>
      <c r="BI286" s="150">
        <f t="shared" si="108"/>
        <v>0</v>
      </c>
      <c r="BJ286" s="14" t="s">
        <v>152</v>
      </c>
      <c r="BK286" s="151">
        <f t="shared" si="109"/>
        <v>10.54</v>
      </c>
      <c r="BL286" s="14" t="s">
        <v>178</v>
      </c>
      <c r="BM286" s="149" t="s">
        <v>910</v>
      </c>
    </row>
    <row r="287" spans="1:65" s="2" customFormat="1" ht="24" customHeight="1">
      <c r="A287" s="26"/>
      <c r="B287" s="138"/>
      <c r="C287" s="139" t="s">
        <v>692</v>
      </c>
      <c r="D287" s="139" t="s">
        <v>147</v>
      </c>
      <c r="E287" s="140" t="s">
        <v>911</v>
      </c>
      <c r="F287" s="141" t="s">
        <v>912</v>
      </c>
      <c r="G287" s="142" t="s">
        <v>172</v>
      </c>
      <c r="H287" s="143">
        <v>6</v>
      </c>
      <c r="I287" s="143">
        <v>10.5</v>
      </c>
      <c r="J287" s="143">
        <f t="shared" si="100"/>
        <v>63</v>
      </c>
      <c r="K287" s="144"/>
      <c r="L287" s="27"/>
      <c r="M287" s="145" t="s">
        <v>1</v>
      </c>
      <c r="N287" s="146" t="s">
        <v>37</v>
      </c>
      <c r="O287" s="147">
        <v>0</v>
      </c>
      <c r="P287" s="147">
        <f t="shared" si="101"/>
        <v>0</v>
      </c>
      <c r="Q287" s="147">
        <v>0</v>
      </c>
      <c r="R287" s="147">
        <f t="shared" si="102"/>
        <v>0</v>
      </c>
      <c r="S287" s="147">
        <v>0</v>
      </c>
      <c r="T287" s="148">
        <f t="shared" si="10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49" t="s">
        <v>178</v>
      </c>
      <c r="AT287" s="149" t="s">
        <v>147</v>
      </c>
      <c r="AU287" s="149" t="s">
        <v>152</v>
      </c>
      <c r="AY287" s="14" t="s">
        <v>143</v>
      </c>
      <c r="BE287" s="150">
        <f t="shared" si="104"/>
        <v>0</v>
      </c>
      <c r="BF287" s="150">
        <f t="shared" si="105"/>
        <v>63</v>
      </c>
      <c r="BG287" s="150">
        <f t="shared" si="106"/>
        <v>0</v>
      </c>
      <c r="BH287" s="150">
        <f t="shared" si="107"/>
        <v>0</v>
      </c>
      <c r="BI287" s="150">
        <f t="shared" si="108"/>
        <v>0</v>
      </c>
      <c r="BJ287" s="14" t="s">
        <v>152</v>
      </c>
      <c r="BK287" s="151">
        <f t="shared" si="109"/>
        <v>63</v>
      </c>
      <c r="BL287" s="14" t="s">
        <v>178</v>
      </c>
      <c r="BM287" s="149" t="s">
        <v>421</v>
      </c>
    </row>
    <row r="288" spans="1:65" s="2" customFormat="1" ht="24" customHeight="1">
      <c r="A288" s="26"/>
      <c r="B288" s="138"/>
      <c r="C288" s="152" t="s">
        <v>913</v>
      </c>
      <c r="D288" s="152" t="s">
        <v>175</v>
      </c>
      <c r="E288" s="153" t="s">
        <v>914</v>
      </c>
      <c r="F288" s="154" t="s">
        <v>915</v>
      </c>
      <c r="G288" s="155" t="s">
        <v>275</v>
      </c>
      <c r="H288" s="156">
        <v>21</v>
      </c>
      <c r="I288" s="156">
        <v>14.744999999999999</v>
      </c>
      <c r="J288" s="156">
        <f t="shared" si="100"/>
        <v>309.64499999999998</v>
      </c>
      <c r="K288" s="157"/>
      <c r="L288" s="158"/>
      <c r="M288" s="159" t="s">
        <v>1</v>
      </c>
      <c r="N288" s="160" t="s">
        <v>37</v>
      </c>
      <c r="O288" s="147">
        <v>0</v>
      </c>
      <c r="P288" s="147">
        <f t="shared" si="101"/>
        <v>0</v>
      </c>
      <c r="Q288" s="147">
        <v>0</v>
      </c>
      <c r="R288" s="147">
        <f t="shared" si="102"/>
        <v>0</v>
      </c>
      <c r="S288" s="147">
        <v>0</v>
      </c>
      <c r="T288" s="148">
        <f t="shared" si="10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49" t="s">
        <v>209</v>
      </c>
      <c r="AT288" s="149" t="s">
        <v>175</v>
      </c>
      <c r="AU288" s="149" t="s">
        <v>152</v>
      </c>
      <c r="AY288" s="14" t="s">
        <v>143</v>
      </c>
      <c r="BE288" s="150">
        <f t="shared" si="104"/>
        <v>0</v>
      </c>
      <c r="BF288" s="150">
        <f t="shared" si="105"/>
        <v>309.64499999999998</v>
      </c>
      <c r="BG288" s="150">
        <f t="shared" si="106"/>
        <v>0</v>
      </c>
      <c r="BH288" s="150">
        <f t="shared" si="107"/>
        <v>0</v>
      </c>
      <c r="BI288" s="150">
        <f t="shared" si="108"/>
        <v>0</v>
      </c>
      <c r="BJ288" s="14" t="s">
        <v>152</v>
      </c>
      <c r="BK288" s="151">
        <f t="shared" si="109"/>
        <v>309.64499999999998</v>
      </c>
      <c r="BL288" s="14" t="s">
        <v>178</v>
      </c>
      <c r="BM288" s="149" t="s">
        <v>916</v>
      </c>
    </row>
    <row r="289" spans="1:65" s="2" customFormat="1" ht="24" customHeight="1">
      <c r="A289" s="26"/>
      <c r="B289" s="138"/>
      <c r="C289" s="139" t="s">
        <v>694</v>
      </c>
      <c r="D289" s="139" t="s">
        <v>147</v>
      </c>
      <c r="E289" s="140" t="s">
        <v>290</v>
      </c>
      <c r="F289" s="141" t="s">
        <v>291</v>
      </c>
      <c r="G289" s="142" t="s">
        <v>292</v>
      </c>
      <c r="H289" s="143">
        <v>95.364000000000004</v>
      </c>
      <c r="I289" s="143">
        <v>0.48474647999999998</v>
      </c>
      <c r="J289" s="143">
        <f t="shared" si="100"/>
        <v>46.226999999999997</v>
      </c>
      <c r="K289" s="144"/>
      <c r="L289" s="27"/>
      <c r="M289" s="145" t="s">
        <v>1</v>
      </c>
      <c r="N289" s="146" t="s">
        <v>37</v>
      </c>
      <c r="O289" s="147">
        <v>0</v>
      </c>
      <c r="P289" s="147">
        <f t="shared" si="101"/>
        <v>0</v>
      </c>
      <c r="Q289" s="147">
        <v>0</v>
      </c>
      <c r="R289" s="147">
        <f t="shared" si="102"/>
        <v>0</v>
      </c>
      <c r="S289" s="147">
        <v>0</v>
      </c>
      <c r="T289" s="148">
        <f t="shared" si="10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49" t="s">
        <v>178</v>
      </c>
      <c r="AT289" s="149" t="s">
        <v>147</v>
      </c>
      <c r="AU289" s="149" t="s">
        <v>152</v>
      </c>
      <c r="AY289" s="14" t="s">
        <v>143</v>
      </c>
      <c r="BE289" s="150">
        <f t="shared" si="104"/>
        <v>0</v>
      </c>
      <c r="BF289" s="150">
        <f t="shared" si="105"/>
        <v>46.226999999999997</v>
      </c>
      <c r="BG289" s="150">
        <f t="shared" si="106"/>
        <v>0</v>
      </c>
      <c r="BH289" s="150">
        <f t="shared" si="107"/>
        <v>0</v>
      </c>
      <c r="BI289" s="150">
        <f t="shared" si="108"/>
        <v>0</v>
      </c>
      <c r="BJ289" s="14" t="s">
        <v>152</v>
      </c>
      <c r="BK289" s="151">
        <f t="shared" si="109"/>
        <v>46.226999999999997</v>
      </c>
      <c r="BL289" s="14" t="s">
        <v>178</v>
      </c>
      <c r="BM289" s="149" t="s">
        <v>917</v>
      </c>
    </row>
    <row r="290" spans="1:65" s="12" customFormat="1" ht="22.9" customHeight="1">
      <c r="B290" s="126"/>
      <c r="D290" s="127" t="s">
        <v>70</v>
      </c>
      <c r="E290" s="136" t="s">
        <v>294</v>
      </c>
      <c r="F290" s="136" t="s">
        <v>295</v>
      </c>
      <c r="J290" s="137">
        <f>BK290</f>
        <v>602.505</v>
      </c>
      <c r="L290" s="126"/>
      <c r="M290" s="130"/>
      <c r="N290" s="131"/>
      <c r="O290" s="131"/>
      <c r="P290" s="132">
        <f>SUM(P291:P293)</f>
        <v>0</v>
      </c>
      <c r="Q290" s="131"/>
      <c r="R290" s="132">
        <f>SUM(R291:R293)</f>
        <v>0</v>
      </c>
      <c r="S290" s="131"/>
      <c r="T290" s="133">
        <f>SUM(T291:T293)</f>
        <v>0</v>
      </c>
      <c r="AR290" s="127" t="s">
        <v>152</v>
      </c>
      <c r="AT290" s="134" t="s">
        <v>70</v>
      </c>
      <c r="AU290" s="134" t="s">
        <v>79</v>
      </c>
      <c r="AY290" s="127" t="s">
        <v>143</v>
      </c>
      <c r="BK290" s="135">
        <f>SUM(BK291:BK293)</f>
        <v>602.505</v>
      </c>
    </row>
    <row r="291" spans="1:65" s="2" customFormat="1" ht="24" customHeight="1">
      <c r="A291" s="26"/>
      <c r="B291" s="138"/>
      <c r="C291" s="139" t="s">
        <v>918</v>
      </c>
      <c r="D291" s="139" t="s">
        <v>147</v>
      </c>
      <c r="E291" s="140" t="s">
        <v>296</v>
      </c>
      <c r="F291" s="141" t="s">
        <v>297</v>
      </c>
      <c r="G291" s="142" t="s">
        <v>150</v>
      </c>
      <c r="H291" s="143">
        <v>20.969000000000001</v>
      </c>
      <c r="I291" s="143">
        <v>13.145</v>
      </c>
      <c r="J291" s="143">
        <f>ROUND(I291*H291,3)</f>
        <v>275.63799999999998</v>
      </c>
      <c r="K291" s="144"/>
      <c r="L291" s="27"/>
      <c r="M291" s="145" t="s">
        <v>1</v>
      </c>
      <c r="N291" s="146" t="s">
        <v>37</v>
      </c>
      <c r="O291" s="147">
        <v>0</v>
      </c>
      <c r="P291" s="147">
        <f>O291*H291</f>
        <v>0</v>
      </c>
      <c r="Q291" s="147">
        <v>0</v>
      </c>
      <c r="R291" s="147">
        <f>Q291*H291</f>
        <v>0</v>
      </c>
      <c r="S291" s="147">
        <v>0</v>
      </c>
      <c r="T291" s="148">
        <f>S291*H291</f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49" t="s">
        <v>178</v>
      </c>
      <c r="AT291" s="149" t="s">
        <v>147</v>
      </c>
      <c r="AU291" s="149" t="s">
        <v>152</v>
      </c>
      <c r="AY291" s="14" t="s">
        <v>143</v>
      </c>
      <c r="BE291" s="150">
        <f>IF(N291="základná",J291,0)</f>
        <v>0</v>
      </c>
      <c r="BF291" s="150">
        <f>IF(N291="znížená",J291,0)</f>
        <v>275.63799999999998</v>
      </c>
      <c r="BG291" s="150">
        <f>IF(N291="zákl. prenesená",J291,0)</f>
        <v>0</v>
      </c>
      <c r="BH291" s="150">
        <f>IF(N291="zníž. prenesená",J291,0)</f>
        <v>0</v>
      </c>
      <c r="BI291" s="150">
        <f>IF(N291="nulová",J291,0)</f>
        <v>0</v>
      </c>
      <c r="BJ291" s="14" t="s">
        <v>152</v>
      </c>
      <c r="BK291" s="151">
        <f>ROUND(I291*H291,3)</f>
        <v>275.63799999999998</v>
      </c>
      <c r="BL291" s="14" t="s">
        <v>178</v>
      </c>
      <c r="BM291" s="149" t="s">
        <v>919</v>
      </c>
    </row>
    <row r="292" spans="1:65" s="2" customFormat="1" ht="16.5" customHeight="1">
      <c r="A292" s="26"/>
      <c r="B292" s="138"/>
      <c r="C292" s="152" t="s">
        <v>695</v>
      </c>
      <c r="D292" s="152" t="s">
        <v>175</v>
      </c>
      <c r="E292" s="153" t="s">
        <v>300</v>
      </c>
      <c r="F292" s="154" t="s">
        <v>301</v>
      </c>
      <c r="G292" s="155" t="s">
        <v>150</v>
      </c>
      <c r="H292" s="156">
        <v>21.388000000000002</v>
      </c>
      <c r="I292" s="156">
        <v>14.122999999999999</v>
      </c>
      <c r="J292" s="156">
        <f>ROUND(I292*H292,3)</f>
        <v>302.06299999999999</v>
      </c>
      <c r="K292" s="157"/>
      <c r="L292" s="158"/>
      <c r="M292" s="159" t="s">
        <v>1</v>
      </c>
      <c r="N292" s="160" t="s">
        <v>37</v>
      </c>
      <c r="O292" s="147">
        <v>0</v>
      </c>
      <c r="P292" s="147">
        <f>O292*H292</f>
        <v>0</v>
      </c>
      <c r="Q292" s="147">
        <v>0</v>
      </c>
      <c r="R292" s="147">
        <f>Q292*H292</f>
        <v>0</v>
      </c>
      <c r="S292" s="147">
        <v>0</v>
      </c>
      <c r="T292" s="148">
        <f>S292*H292</f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49" t="s">
        <v>209</v>
      </c>
      <c r="AT292" s="149" t="s">
        <v>175</v>
      </c>
      <c r="AU292" s="149" t="s">
        <v>152</v>
      </c>
      <c r="AY292" s="14" t="s">
        <v>143</v>
      </c>
      <c r="BE292" s="150">
        <f>IF(N292="základná",J292,0)</f>
        <v>0</v>
      </c>
      <c r="BF292" s="150">
        <f>IF(N292="znížená",J292,0)</f>
        <v>302.06299999999999</v>
      </c>
      <c r="BG292" s="150">
        <f>IF(N292="zákl. prenesená",J292,0)</f>
        <v>0</v>
      </c>
      <c r="BH292" s="150">
        <f>IF(N292="zníž. prenesená",J292,0)</f>
        <v>0</v>
      </c>
      <c r="BI292" s="150">
        <f>IF(N292="nulová",J292,0)</f>
        <v>0</v>
      </c>
      <c r="BJ292" s="14" t="s">
        <v>152</v>
      </c>
      <c r="BK292" s="151">
        <f>ROUND(I292*H292,3)</f>
        <v>302.06299999999999</v>
      </c>
      <c r="BL292" s="14" t="s">
        <v>178</v>
      </c>
      <c r="BM292" s="149" t="s">
        <v>920</v>
      </c>
    </row>
    <row r="293" spans="1:65" s="2" customFormat="1" ht="24" customHeight="1">
      <c r="A293" s="26"/>
      <c r="B293" s="138"/>
      <c r="C293" s="139" t="s">
        <v>921</v>
      </c>
      <c r="D293" s="139" t="s">
        <v>147</v>
      </c>
      <c r="E293" s="140" t="s">
        <v>303</v>
      </c>
      <c r="F293" s="141" t="s">
        <v>304</v>
      </c>
      <c r="G293" s="142" t="s">
        <v>292</v>
      </c>
      <c r="H293" s="143">
        <v>7.157</v>
      </c>
      <c r="I293" s="143">
        <v>3.4656872999999999</v>
      </c>
      <c r="J293" s="143">
        <f>ROUND(I293*H293,3)</f>
        <v>24.803999999999998</v>
      </c>
      <c r="K293" s="144"/>
      <c r="L293" s="27"/>
      <c r="M293" s="145" t="s">
        <v>1</v>
      </c>
      <c r="N293" s="146" t="s">
        <v>37</v>
      </c>
      <c r="O293" s="147">
        <v>0</v>
      </c>
      <c r="P293" s="147">
        <f>O293*H293</f>
        <v>0</v>
      </c>
      <c r="Q293" s="147">
        <v>0</v>
      </c>
      <c r="R293" s="147">
        <f>Q293*H293</f>
        <v>0</v>
      </c>
      <c r="S293" s="147">
        <v>0</v>
      </c>
      <c r="T293" s="148">
        <f>S293*H293</f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49" t="s">
        <v>178</v>
      </c>
      <c r="AT293" s="149" t="s">
        <v>147</v>
      </c>
      <c r="AU293" s="149" t="s">
        <v>152</v>
      </c>
      <c r="AY293" s="14" t="s">
        <v>143</v>
      </c>
      <c r="BE293" s="150">
        <f>IF(N293="základná",J293,0)</f>
        <v>0</v>
      </c>
      <c r="BF293" s="150">
        <f>IF(N293="znížená",J293,0)</f>
        <v>24.803999999999998</v>
      </c>
      <c r="BG293" s="150">
        <f>IF(N293="zákl. prenesená",J293,0)</f>
        <v>0</v>
      </c>
      <c r="BH293" s="150">
        <f>IF(N293="zníž. prenesená",J293,0)</f>
        <v>0</v>
      </c>
      <c r="BI293" s="150">
        <f>IF(N293="nulová",J293,0)</f>
        <v>0</v>
      </c>
      <c r="BJ293" s="14" t="s">
        <v>152</v>
      </c>
      <c r="BK293" s="151">
        <f>ROUND(I293*H293,3)</f>
        <v>24.803999999999998</v>
      </c>
      <c r="BL293" s="14" t="s">
        <v>178</v>
      </c>
      <c r="BM293" s="149" t="s">
        <v>922</v>
      </c>
    </row>
    <row r="294" spans="1:65" s="12" customFormat="1" ht="22.9" customHeight="1">
      <c r="B294" s="126"/>
      <c r="D294" s="127" t="s">
        <v>70</v>
      </c>
      <c r="E294" s="136" t="s">
        <v>558</v>
      </c>
      <c r="F294" s="136" t="s">
        <v>559</v>
      </c>
      <c r="J294" s="137">
        <f>BK294</f>
        <v>4779.7039999999997</v>
      </c>
      <c r="L294" s="126"/>
      <c r="M294" s="130"/>
      <c r="N294" s="131"/>
      <c r="O294" s="131"/>
      <c r="P294" s="132">
        <f>SUM(P295:P302)</f>
        <v>0</v>
      </c>
      <c r="Q294" s="131"/>
      <c r="R294" s="132">
        <f>SUM(R295:R302)</f>
        <v>0</v>
      </c>
      <c r="S294" s="131"/>
      <c r="T294" s="133">
        <f>SUM(T295:T302)</f>
        <v>0</v>
      </c>
      <c r="AR294" s="127" t="s">
        <v>152</v>
      </c>
      <c r="AT294" s="134" t="s">
        <v>70</v>
      </c>
      <c r="AU294" s="134" t="s">
        <v>79</v>
      </c>
      <c r="AY294" s="127" t="s">
        <v>143</v>
      </c>
      <c r="BK294" s="135">
        <f>SUM(BK295:BK302)</f>
        <v>4779.7039999999997</v>
      </c>
    </row>
    <row r="295" spans="1:65" s="2" customFormat="1" ht="16.5" customHeight="1">
      <c r="A295" s="26"/>
      <c r="B295" s="138"/>
      <c r="C295" s="139" t="s">
        <v>699</v>
      </c>
      <c r="D295" s="139" t="s">
        <v>147</v>
      </c>
      <c r="E295" s="140" t="s">
        <v>923</v>
      </c>
      <c r="F295" s="141" t="s">
        <v>924</v>
      </c>
      <c r="G295" s="142" t="s">
        <v>275</v>
      </c>
      <c r="H295" s="143">
        <v>64.994</v>
      </c>
      <c r="I295" s="143">
        <v>2.6349999999999998</v>
      </c>
      <c r="J295" s="143">
        <f t="shared" ref="J295:J302" si="110">ROUND(I295*H295,3)</f>
        <v>171.25899999999999</v>
      </c>
      <c r="K295" s="144"/>
      <c r="L295" s="27"/>
      <c r="M295" s="145" t="s">
        <v>1</v>
      </c>
      <c r="N295" s="146" t="s">
        <v>37</v>
      </c>
      <c r="O295" s="147">
        <v>0</v>
      </c>
      <c r="P295" s="147">
        <f t="shared" ref="P295:P302" si="111">O295*H295</f>
        <v>0</v>
      </c>
      <c r="Q295" s="147">
        <v>0</v>
      </c>
      <c r="R295" s="147">
        <f t="shared" ref="R295:R302" si="112">Q295*H295</f>
        <v>0</v>
      </c>
      <c r="S295" s="147">
        <v>0</v>
      </c>
      <c r="T295" s="148">
        <f t="shared" ref="T295:T302" si="113">S295*H295</f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49" t="s">
        <v>178</v>
      </c>
      <c r="AT295" s="149" t="s">
        <v>147</v>
      </c>
      <c r="AU295" s="149" t="s">
        <v>152</v>
      </c>
      <c r="AY295" s="14" t="s">
        <v>143</v>
      </c>
      <c r="BE295" s="150">
        <f t="shared" ref="BE295:BE302" si="114">IF(N295="základná",J295,0)</f>
        <v>0</v>
      </c>
      <c r="BF295" s="150">
        <f t="shared" ref="BF295:BF302" si="115">IF(N295="znížená",J295,0)</f>
        <v>171.25899999999999</v>
      </c>
      <c r="BG295" s="150">
        <f t="shared" ref="BG295:BG302" si="116">IF(N295="zákl. prenesená",J295,0)</f>
        <v>0</v>
      </c>
      <c r="BH295" s="150">
        <f t="shared" ref="BH295:BH302" si="117">IF(N295="zníž. prenesená",J295,0)</f>
        <v>0</v>
      </c>
      <c r="BI295" s="150">
        <f t="shared" ref="BI295:BI302" si="118">IF(N295="nulová",J295,0)</f>
        <v>0</v>
      </c>
      <c r="BJ295" s="14" t="s">
        <v>152</v>
      </c>
      <c r="BK295" s="151">
        <f t="shared" ref="BK295:BK302" si="119">ROUND(I295*H295,3)</f>
        <v>171.25899999999999</v>
      </c>
      <c r="BL295" s="14" t="s">
        <v>178</v>
      </c>
      <c r="BM295" s="149" t="s">
        <v>925</v>
      </c>
    </row>
    <row r="296" spans="1:65" s="2" customFormat="1" ht="16.5" customHeight="1">
      <c r="A296" s="26"/>
      <c r="B296" s="138"/>
      <c r="C296" s="139" t="s">
        <v>926</v>
      </c>
      <c r="D296" s="139" t="s">
        <v>147</v>
      </c>
      <c r="E296" s="140" t="s">
        <v>927</v>
      </c>
      <c r="F296" s="141" t="s">
        <v>928</v>
      </c>
      <c r="G296" s="142" t="s">
        <v>150</v>
      </c>
      <c r="H296" s="143">
        <v>120.54</v>
      </c>
      <c r="I296" s="143">
        <v>2.6139999999999999</v>
      </c>
      <c r="J296" s="143">
        <f t="shared" si="110"/>
        <v>315.09199999999998</v>
      </c>
      <c r="K296" s="144"/>
      <c r="L296" s="27"/>
      <c r="M296" s="145" t="s">
        <v>1</v>
      </c>
      <c r="N296" s="146" t="s">
        <v>37</v>
      </c>
      <c r="O296" s="147">
        <v>0</v>
      </c>
      <c r="P296" s="147">
        <f t="shared" si="111"/>
        <v>0</v>
      </c>
      <c r="Q296" s="147">
        <v>0</v>
      </c>
      <c r="R296" s="147">
        <f t="shared" si="112"/>
        <v>0</v>
      </c>
      <c r="S296" s="147">
        <v>0</v>
      </c>
      <c r="T296" s="148">
        <f t="shared" si="11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49" t="s">
        <v>178</v>
      </c>
      <c r="AT296" s="149" t="s">
        <v>147</v>
      </c>
      <c r="AU296" s="149" t="s">
        <v>152</v>
      </c>
      <c r="AY296" s="14" t="s">
        <v>143</v>
      </c>
      <c r="BE296" s="150">
        <f t="shared" si="114"/>
        <v>0</v>
      </c>
      <c r="BF296" s="150">
        <f t="shared" si="115"/>
        <v>315.09199999999998</v>
      </c>
      <c r="BG296" s="150">
        <f t="shared" si="116"/>
        <v>0</v>
      </c>
      <c r="BH296" s="150">
        <f t="shared" si="117"/>
        <v>0</v>
      </c>
      <c r="BI296" s="150">
        <f t="shared" si="118"/>
        <v>0</v>
      </c>
      <c r="BJ296" s="14" t="s">
        <v>152</v>
      </c>
      <c r="BK296" s="151">
        <f t="shared" si="119"/>
        <v>315.09199999999998</v>
      </c>
      <c r="BL296" s="14" t="s">
        <v>178</v>
      </c>
      <c r="BM296" s="149" t="s">
        <v>929</v>
      </c>
    </row>
    <row r="297" spans="1:65" s="2" customFormat="1" ht="16.5" customHeight="1">
      <c r="A297" s="26"/>
      <c r="B297" s="138"/>
      <c r="C297" s="152" t="s">
        <v>700</v>
      </c>
      <c r="D297" s="152" t="s">
        <v>175</v>
      </c>
      <c r="E297" s="153" t="s">
        <v>930</v>
      </c>
      <c r="F297" s="154" t="s">
        <v>931</v>
      </c>
      <c r="G297" s="155" t="s">
        <v>150</v>
      </c>
      <c r="H297" s="156">
        <v>124.15600000000001</v>
      </c>
      <c r="I297" s="156">
        <v>6.8650000000000002</v>
      </c>
      <c r="J297" s="156">
        <f t="shared" si="110"/>
        <v>852.33100000000002</v>
      </c>
      <c r="K297" s="157"/>
      <c r="L297" s="158"/>
      <c r="M297" s="159" t="s">
        <v>1</v>
      </c>
      <c r="N297" s="160" t="s">
        <v>37</v>
      </c>
      <c r="O297" s="147">
        <v>0</v>
      </c>
      <c r="P297" s="147">
        <f t="shared" si="111"/>
        <v>0</v>
      </c>
      <c r="Q297" s="147">
        <v>0</v>
      </c>
      <c r="R297" s="147">
        <f t="shared" si="112"/>
        <v>0</v>
      </c>
      <c r="S297" s="147">
        <v>0</v>
      </c>
      <c r="T297" s="148">
        <f t="shared" si="11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49" t="s">
        <v>209</v>
      </c>
      <c r="AT297" s="149" t="s">
        <v>175</v>
      </c>
      <c r="AU297" s="149" t="s">
        <v>152</v>
      </c>
      <c r="AY297" s="14" t="s">
        <v>143</v>
      </c>
      <c r="BE297" s="150">
        <f t="shared" si="114"/>
        <v>0</v>
      </c>
      <c r="BF297" s="150">
        <f t="shared" si="115"/>
        <v>852.33100000000002</v>
      </c>
      <c r="BG297" s="150">
        <f t="shared" si="116"/>
        <v>0</v>
      </c>
      <c r="BH297" s="150">
        <f t="shared" si="117"/>
        <v>0</v>
      </c>
      <c r="BI297" s="150">
        <f t="shared" si="118"/>
        <v>0</v>
      </c>
      <c r="BJ297" s="14" t="s">
        <v>152</v>
      </c>
      <c r="BK297" s="151">
        <f t="shared" si="119"/>
        <v>852.33100000000002</v>
      </c>
      <c r="BL297" s="14" t="s">
        <v>178</v>
      </c>
      <c r="BM297" s="149" t="s">
        <v>932</v>
      </c>
    </row>
    <row r="298" spans="1:65" s="2" customFormat="1" ht="16.5" customHeight="1">
      <c r="A298" s="26"/>
      <c r="B298" s="138"/>
      <c r="C298" s="139" t="s">
        <v>933</v>
      </c>
      <c r="D298" s="139" t="s">
        <v>147</v>
      </c>
      <c r="E298" s="140" t="s">
        <v>934</v>
      </c>
      <c r="F298" s="141" t="s">
        <v>935</v>
      </c>
      <c r="G298" s="142" t="s">
        <v>150</v>
      </c>
      <c r="H298" s="143">
        <v>120.54</v>
      </c>
      <c r="I298" s="143">
        <v>7.7190000000000003</v>
      </c>
      <c r="J298" s="143">
        <f t="shared" si="110"/>
        <v>930.44799999999998</v>
      </c>
      <c r="K298" s="144"/>
      <c r="L298" s="27"/>
      <c r="M298" s="145" t="s">
        <v>1</v>
      </c>
      <c r="N298" s="146" t="s">
        <v>37</v>
      </c>
      <c r="O298" s="147">
        <v>0</v>
      </c>
      <c r="P298" s="147">
        <f t="shared" si="111"/>
        <v>0</v>
      </c>
      <c r="Q298" s="147">
        <v>0</v>
      </c>
      <c r="R298" s="147">
        <f t="shared" si="112"/>
        <v>0</v>
      </c>
      <c r="S298" s="147">
        <v>0</v>
      </c>
      <c r="T298" s="148">
        <f t="shared" si="11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49" t="s">
        <v>178</v>
      </c>
      <c r="AT298" s="149" t="s">
        <v>147</v>
      </c>
      <c r="AU298" s="149" t="s">
        <v>152</v>
      </c>
      <c r="AY298" s="14" t="s">
        <v>143</v>
      </c>
      <c r="BE298" s="150">
        <f t="shared" si="114"/>
        <v>0</v>
      </c>
      <c r="BF298" s="150">
        <f t="shared" si="115"/>
        <v>930.44799999999998</v>
      </c>
      <c r="BG298" s="150">
        <f t="shared" si="116"/>
        <v>0</v>
      </c>
      <c r="BH298" s="150">
        <f t="shared" si="117"/>
        <v>0</v>
      </c>
      <c r="BI298" s="150">
        <f t="shared" si="118"/>
        <v>0</v>
      </c>
      <c r="BJ298" s="14" t="s">
        <v>152</v>
      </c>
      <c r="BK298" s="151">
        <f t="shared" si="119"/>
        <v>930.44799999999998</v>
      </c>
      <c r="BL298" s="14" t="s">
        <v>178</v>
      </c>
      <c r="BM298" s="149" t="s">
        <v>936</v>
      </c>
    </row>
    <row r="299" spans="1:65" s="2" customFormat="1" ht="16.5" customHeight="1">
      <c r="A299" s="26"/>
      <c r="B299" s="138"/>
      <c r="C299" s="152" t="s">
        <v>704</v>
      </c>
      <c r="D299" s="152" t="s">
        <v>175</v>
      </c>
      <c r="E299" s="153" t="s">
        <v>937</v>
      </c>
      <c r="F299" s="154" t="s">
        <v>938</v>
      </c>
      <c r="G299" s="155" t="s">
        <v>150</v>
      </c>
      <c r="H299" s="156">
        <v>134.19800000000001</v>
      </c>
      <c r="I299" s="156">
        <v>10.097</v>
      </c>
      <c r="J299" s="156">
        <f t="shared" si="110"/>
        <v>1354.9970000000001</v>
      </c>
      <c r="K299" s="157"/>
      <c r="L299" s="158"/>
      <c r="M299" s="159" t="s">
        <v>1</v>
      </c>
      <c r="N299" s="160" t="s">
        <v>37</v>
      </c>
      <c r="O299" s="147">
        <v>0</v>
      </c>
      <c r="P299" s="147">
        <f t="shared" si="111"/>
        <v>0</v>
      </c>
      <c r="Q299" s="147">
        <v>0</v>
      </c>
      <c r="R299" s="147">
        <f t="shared" si="112"/>
        <v>0</v>
      </c>
      <c r="S299" s="147">
        <v>0</v>
      </c>
      <c r="T299" s="148">
        <f t="shared" si="11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49" t="s">
        <v>209</v>
      </c>
      <c r="AT299" s="149" t="s">
        <v>175</v>
      </c>
      <c r="AU299" s="149" t="s">
        <v>152</v>
      </c>
      <c r="AY299" s="14" t="s">
        <v>143</v>
      </c>
      <c r="BE299" s="150">
        <f t="shared" si="114"/>
        <v>0</v>
      </c>
      <c r="BF299" s="150">
        <f t="shared" si="115"/>
        <v>1354.9970000000001</v>
      </c>
      <c r="BG299" s="150">
        <f t="shared" si="116"/>
        <v>0</v>
      </c>
      <c r="BH299" s="150">
        <f t="shared" si="117"/>
        <v>0</v>
      </c>
      <c r="BI299" s="150">
        <f t="shared" si="118"/>
        <v>0</v>
      </c>
      <c r="BJ299" s="14" t="s">
        <v>152</v>
      </c>
      <c r="BK299" s="151">
        <f t="shared" si="119"/>
        <v>1354.9970000000001</v>
      </c>
      <c r="BL299" s="14" t="s">
        <v>178</v>
      </c>
      <c r="BM299" s="149" t="s">
        <v>939</v>
      </c>
    </row>
    <row r="300" spans="1:65" s="2" customFormat="1" ht="16.5" customHeight="1">
      <c r="A300" s="26"/>
      <c r="B300" s="138"/>
      <c r="C300" s="139" t="s">
        <v>940</v>
      </c>
      <c r="D300" s="139" t="s">
        <v>147</v>
      </c>
      <c r="E300" s="140" t="s">
        <v>941</v>
      </c>
      <c r="F300" s="141" t="s">
        <v>942</v>
      </c>
      <c r="G300" s="142" t="s">
        <v>150</v>
      </c>
      <c r="H300" s="143">
        <v>120.54</v>
      </c>
      <c r="I300" s="143">
        <v>7.056</v>
      </c>
      <c r="J300" s="143">
        <f t="shared" si="110"/>
        <v>850.53</v>
      </c>
      <c r="K300" s="144"/>
      <c r="L300" s="27"/>
      <c r="M300" s="145" t="s">
        <v>1</v>
      </c>
      <c r="N300" s="146" t="s">
        <v>37</v>
      </c>
      <c r="O300" s="147">
        <v>0</v>
      </c>
      <c r="P300" s="147">
        <f t="shared" si="111"/>
        <v>0</v>
      </c>
      <c r="Q300" s="147">
        <v>0</v>
      </c>
      <c r="R300" s="147">
        <f t="shared" si="112"/>
        <v>0</v>
      </c>
      <c r="S300" s="147">
        <v>0</v>
      </c>
      <c r="T300" s="148">
        <f t="shared" si="11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49" t="s">
        <v>178</v>
      </c>
      <c r="AT300" s="149" t="s">
        <v>147</v>
      </c>
      <c r="AU300" s="149" t="s">
        <v>152</v>
      </c>
      <c r="AY300" s="14" t="s">
        <v>143</v>
      </c>
      <c r="BE300" s="150">
        <f t="shared" si="114"/>
        <v>0</v>
      </c>
      <c r="BF300" s="150">
        <f t="shared" si="115"/>
        <v>850.53</v>
      </c>
      <c r="BG300" s="150">
        <f t="shared" si="116"/>
        <v>0</v>
      </c>
      <c r="BH300" s="150">
        <f t="shared" si="117"/>
        <v>0</v>
      </c>
      <c r="BI300" s="150">
        <f t="shared" si="118"/>
        <v>0</v>
      </c>
      <c r="BJ300" s="14" t="s">
        <v>152</v>
      </c>
      <c r="BK300" s="151">
        <f t="shared" si="119"/>
        <v>850.53</v>
      </c>
      <c r="BL300" s="14" t="s">
        <v>178</v>
      </c>
      <c r="BM300" s="149" t="s">
        <v>943</v>
      </c>
    </row>
    <row r="301" spans="1:65" s="2" customFormat="1" ht="16.5" customHeight="1">
      <c r="A301" s="26"/>
      <c r="B301" s="138"/>
      <c r="C301" s="152" t="s">
        <v>707</v>
      </c>
      <c r="D301" s="152" t="s">
        <v>175</v>
      </c>
      <c r="E301" s="153" t="s">
        <v>944</v>
      </c>
      <c r="F301" s="154" t="s">
        <v>945</v>
      </c>
      <c r="G301" s="155" t="s">
        <v>150</v>
      </c>
      <c r="H301" s="156">
        <v>127.77200000000001</v>
      </c>
      <c r="I301" s="156">
        <v>2.258</v>
      </c>
      <c r="J301" s="156">
        <f t="shared" si="110"/>
        <v>288.50900000000001</v>
      </c>
      <c r="K301" s="157"/>
      <c r="L301" s="158"/>
      <c r="M301" s="159" t="s">
        <v>1</v>
      </c>
      <c r="N301" s="160" t="s">
        <v>37</v>
      </c>
      <c r="O301" s="147">
        <v>0</v>
      </c>
      <c r="P301" s="147">
        <f t="shared" si="111"/>
        <v>0</v>
      </c>
      <c r="Q301" s="147">
        <v>0</v>
      </c>
      <c r="R301" s="147">
        <f t="shared" si="112"/>
        <v>0</v>
      </c>
      <c r="S301" s="147">
        <v>0</v>
      </c>
      <c r="T301" s="148">
        <f t="shared" si="11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49" t="s">
        <v>209</v>
      </c>
      <c r="AT301" s="149" t="s">
        <v>175</v>
      </c>
      <c r="AU301" s="149" t="s">
        <v>152</v>
      </c>
      <c r="AY301" s="14" t="s">
        <v>143</v>
      </c>
      <c r="BE301" s="150">
        <f t="shared" si="114"/>
        <v>0</v>
      </c>
      <c r="BF301" s="150">
        <f t="shared" si="115"/>
        <v>288.50900000000001</v>
      </c>
      <c r="BG301" s="150">
        <f t="shared" si="116"/>
        <v>0</v>
      </c>
      <c r="BH301" s="150">
        <f t="shared" si="117"/>
        <v>0</v>
      </c>
      <c r="BI301" s="150">
        <f t="shared" si="118"/>
        <v>0</v>
      </c>
      <c r="BJ301" s="14" t="s">
        <v>152</v>
      </c>
      <c r="BK301" s="151">
        <f t="shared" si="119"/>
        <v>288.50900000000001</v>
      </c>
      <c r="BL301" s="14" t="s">
        <v>178</v>
      </c>
      <c r="BM301" s="149" t="s">
        <v>946</v>
      </c>
    </row>
    <row r="302" spans="1:65" s="2" customFormat="1" ht="24" customHeight="1">
      <c r="A302" s="26"/>
      <c r="B302" s="138"/>
      <c r="C302" s="139" t="s">
        <v>947</v>
      </c>
      <c r="D302" s="139" t="s">
        <v>147</v>
      </c>
      <c r="E302" s="140" t="s">
        <v>948</v>
      </c>
      <c r="F302" s="141" t="s">
        <v>949</v>
      </c>
      <c r="G302" s="142" t="s">
        <v>292</v>
      </c>
      <c r="H302" s="143">
        <v>57.305999999999997</v>
      </c>
      <c r="I302" s="143">
        <v>0.28859298999999999</v>
      </c>
      <c r="J302" s="143">
        <f t="shared" si="110"/>
        <v>16.538</v>
      </c>
      <c r="K302" s="144"/>
      <c r="L302" s="27"/>
      <c r="M302" s="145" t="s">
        <v>1</v>
      </c>
      <c r="N302" s="146" t="s">
        <v>37</v>
      </c>
      <c r="O302" s="147">
        <v>0</v>
      </c>
      <c r="P302" s="147">
        <f t="shared" si="111"/>
        <v>0</v>
      </c>
      <c r="Q302" s="147">
        <v>0</v>
      </c>
      <c r="R302" s="147">
        <f t="shared" si="112"/>
        <v>0</v>
      </c>
      <c r="S302" s="147">
        <v>0</v>
      </c>
      <c r="T302" s="148">
        <f t="shared" si="11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49" t="s">
        <v>178</v>
      </c>
      <c r="AT302" s="149" t="s">
        <v>147</v>
      </c>
      <c r="AU302" s="149" t="s">
        <v>152</v>
      </c>
      <c r="AY302" s="14" t="s">
        <v>143</v>
      </c>
      <c r="BE302" s="150">
        <f t="shared" si="114"/>
        <v>0</v>
      </c>
      <c r="BF302" s="150">
        <f t="shared" si="115"/>
        <v>16.538</v>
      </c>
      <c r="BG302" s="150">
        <f t="shared" si="116"/>
        <v>0</v>
      </c>
      <c r="BH302" s="150">
        <f t="shared" si="117"/>
        <v>0</v>
      </c>
      <c r="BI302" s="150">
        <f t="shared" si="118"/>
        <v>0</v>
      </c>
      <c r="BJ302" s="14" t="s">
        <v>152</v>
      </c>
      <c r="BK302" s="151">
        <f t="shared" si="119"/>
        <v>16.538</v>
      </c>
      <c r="BL302" s="14" t="s">
        <v>178</v>
      </c>
      <c r="BM302" s="149" t="s">
        <v>950</v>
      </c>
    </row>
    <row r="303" spans="1:65" s="12" customFormat="1" ht="22.9" customHeight="1">
      <c r="B303" s="126"/>
      <c r="D303" s="127" t="s">
        <v>70</v>
      </c>
      <c r="E303" s="136" t="s">
        <v>306</v>
      </c>
      <c r="F303" s="136" t="s">
        <v>307</v>
      </c>
      <c r="J303" s="137">
        <f>BK303</f>
        <v>1991.2990000000002</v>
      </c>
      <c r="L303" s="126"/>
      <c r="M303" s="130"/>
      <c r="N303" s="131"/>
      <c r="O303" s="131"/>
      <c r="P303" s="132">
        <f>SUM(P304:P306)</f>
        <v>0</v>
      </c>
      <c r="Q303" s="131"/>
      <c r="R303" s="132">
        <f>SUM(R304:R306)</f>
        <v>0</v>
      </c>
      <c r="S303" s="131"/>
      <c r="T303" s="133">
        <f>SUM(T304:T306)</f>
        <v>0</v>
      </c>
      <c r="AR303" s="127" t="s">
        <v>152</v>
      </c>
      <c r="AT303" s="134" t="s">
        <v>70</v>
      </c>
      <c r="AU303" s="134" t="s">
        <v>79</v>
      </c>
      <c r="AY303" s="127" t="s">
        <v>143</v>
      </c>
      <c r="BK303" s="135">
        <f>SUM(BK304:BK306)</f>
        <v>1991.2990000000002</v>
      </c>
    </row>
    <row r="304" spans="1:65" s="2" customFormat="1" ht="24" customHeight="1">
      <c r="A304" s="26"/>
      <c r="B304" s="138"/>
      <c r="C304" s="139" t="s">
        <v>711</v>
      </c>
      <c r="D304" s="139" t="s">
        <v>147</v>
      </c>
      <c r="E304" s="140" t="s">
        <v>309</v>
      </c>
      <c r="F304" s="141" t="s">
        <v>310</v>
      </c>
      <c r="G304" s="142" t="s">
        <v>150</v>
      </c>
      <c r="H304" s="143">
        <v>64.628</v>
      </c>
      <c r="I304" s="143">
        <v>14.002000000000001</v>
      </c>
      <c r="J304" s="143">
        <f>ROUND(I304*H304,3)</f>
        <v>904.92100000000005</v>
      </c>
      <c r="K304" s="144"/>
      <c r="L304" s="27"/>
      <c r="M304" s="145" t="s">
        <v>1</v>
      </c>
      <c r="N304" s="146" t="s">
        <v>37</v>
      </c>
      <c r="O304" s="147">
        <v>0</v>
      </c>
      <c r="P304" s="147">
        <f>O304*H304</f>
        <v>0</v>
      </c>
      <c r="Q304" s="147">
        <v>0</v>
      </c>
      <c r="R304" s="147">
        <f>Q304*H304</f>
        <v>0</v>
      </c>
      <c r="S304" s="147">
        <v>0</v>
      </c>
      <c r="T304" s="148">
        <f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49" t="s">
        <v>178</v>
      </c>
      <c r="AT304" s="149" t="s">
        <v>147</v>
      </c>
      <c r="AU304" s="149" t="s">
        <v>152</v>
      </c>
      <c r="AY304" s="14" t="s">
        <v>143</v>
      </c>
      <c r="BE304" s="150">
        <f>IF(N304="základná",J304,0)</f>
        <v>0</v>
      </c>
      <c r="BF304" s="150">
        <f>IF(N304="znížená",J304,0)</f>
        <v>904.92100000000005</v>
      </c>
      <c r="BG304" s="150">
        <f>IF(N304="zákl. prenesená",J304,0)</f>
        <v>0</v>
      </c>
      <c r="BH304" s="150">
        <f>IF(N304="zníž. prenesená",J304,0)</f>
        <v>0</v>
      </c>
      <c r="BI304" s="150">
        <f>IF(N304="nulová",J304,0)</f>
        <v>0</v>
      </c>
      <c r="BJ304" s="14" t="s">
        <v>152</v>
      </c>
      <c r="BK304" s="151">
        <f>ROUND(I304*H304,3)</f>
        <v>904.92100000000005</v>
      </c>
      <c r="BL304" s="14" t="s">
        <v>178</v>
      </c>
      <c r="BM304" s="149" t="s">
        <v>951</v>
      </c>
    </row>
    <row r="305" spans="1:65" s="2" customFormat="1" ht="24" customHeight="1">
      <c r="A305" s="26"/>
      <c r="B305" s="138"/>
      <c r="C305" s="152" t="s">
        <v>952</v>
      </c>
      <c r="D305" s="152" t="s">
        <v>175</v>
      </c>
      <c r="E305" s="153" t="s">
        <v>312</v>
      </c>
      <c r="F305" s="154" t="s">
        <v>313</v>
      </c>
      <c r="G305" s="155" t="s">
        <v>150</v>
      </c>
      <c r="H305" s="156">
        <v>69.058999999999997</v>
      </c>
      <c r="I305" s="156">
        <v>15.096</v>
      </c>
      <c r="J305" s="156">
        <f>ROUND(I305*H305,3)</f>
        <v>1042.5150000000001</v>
      </c>
      <c r="K305" s="157"/>
      <c r="L305" s="158"/>
      <c r="M305" s="159" t="s">
        <v>1</v>
      </c>
      <c r="N305" s="160" t="s">
        <v>37</v>
      </c>
      <c r="O305" s="147">
        <v>0</v>
      </c>
      <c r="P305" s="147">
        <f>O305*H305</f>
        <v>0</v>
      </c>
      <c r="Q305" s="147">
        <v>0</v>
      </c>
      <c r="R305" s="147">
        <f>Q305*H305</f>
        <v>0</v>
      </c>
      <c r="S305" s="147">
        <v>0</v>
      </c>
      <c r="T305" s="148">
        <f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49" t="s">
        <v>209</v>
      </c>
      <c r="AT305" s="149" t="s">
        <v>175</v>
      </c>
      <c r="AU305" s="149" t="s">
        <v>152</v>
      </c>
      <c r="AY305" s="14" t="s">
        <v>143</v>
      </c>
      <c r="BE305" s="150">
        <f>IF(N305="základná",J305,0)</f>
        <v>0</v>
      </c>
      <c r="BF305" s="150">
        <f>IF(N305="znížená",J305,0)</f>
        <v>1042.5150000000001</v>
      </c>
      <c r="BG305" s="150">
        <f>IF(N305="zákl. prenesená",J305,0)</f>
        <v>0</v>
      </c>
      <c r="BH305" s="150">
        <f>IF(N305="zníž. prenesená",J305,0)</f>
        <v>0</v>
      </c>
      <c r="BI305" s="150">
        <f>IF(N305="nulová",J305,0)</f>
        <v>0</v>
      </c>
      <c r="BJ305" s="14" t="s">
        <v>152</v>
      </c>
      <c r="BK305" s="151">
        <f>ROUND(I305*H305,3)</f>
        <v>1042.5150000000001</v>
      </c>
      <c r="BL305" s="14" t="s">
        <v>178</v>
      </c>
      <c r="BM305" s="149" t="s">
        <v>953</v>
      </c>
    </row>
    <row r="306" spans="1:65" s="2" customFormat="1" ht="24" customHeight="1">
      <c r="A306" s="26"/>
      <c r="B306" s="138"/>
      <c r="C306" s="139" t="s">
        <v>714</v>
      </c>
      <c r="D306" s="139" t="s">
        <v>147</v>
      </c>
      <c r="E306" s="140" t="s">
        <v>316</v>
      </c>
      <c r="F306" s="141" t="s">
        <v>317</v>
      </c>
      <c r="G306" s="142" t="s">
        <v>292</v>
      </c>
      <c r="H306" s="143">
        <v>23.658999999999999</v>
      </c>
      <c r="I306" s="143">
        <v>1.8539511500000001</v>
      </c>
      <c r="J306" s="143">
        <f>ROUND(I306*H306,3)</f>
        <v>43.863</v>
      </c>
      <c r="K306" s="144"/>
      <c r="L306" s="27"/>
      <c r="M306" s="145" t="s">
        <v>1</v>
      </c>
      <c r="N306" s="146" t="s">
        <v>37</v>
      </c>
      <c r="O306" s="147">
        <v>0</v>
      </c>
      <c r="P306" s="147">
        <f>O306*H306</f>
        <v>0</v>
      </c>
      <c r="Q306" s="147">
        <v>0</v>
      </c>
      <c r="R306" s="147">
        <f>Q306*H306</f>
        <v>0</v>
      </c>
      <c r="S306" s="147">
        <v>0</v>
      </c>
      <c r="T306" s="148">
        <f>S306*H306</f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49" t="s">
        <v>178</v>
      </c>
      <c r="AT306" s="149" t="s">
        <v>147</v>
      </c>
      <c r="AU306" s="149" t="s">
        <v>152</v>
      </c>
      <c r="AY306" s="14" t="s">
        <v>143</v>
      </c>
      <c r="BE306" s="150">
        <f>IF(N306="základná",J306,0)</f>
        <v>0</v>
      </c>
      <c r="BF306" s="150">
        <f>IF(N306="znížená",J306,0)</f>
        <v>43.863</v>
      </c>
      <c r="BG306" s="150">
        <f>IF(N306="zákl. prenesená",J306,0)</f>
        <v>0</v>
      </c>
      <c r="BH306" s="150">
        <f>IF(N306="zníž. prenesená",J306,0)</f>
        <v>0</v>
      </c>
      <c r="BI306" s="150">
        <f>IF(N306="nulová",J306,0)</f>
        <v>0</v>
      </c>
      <c r="BJ306" s="14" t="s">
        <v>152</v>
      </c>
      <c r="BK306" s="151">
        <f>ROUND(I306*H306,3)</f>
        <v>43.863</v>
      </c>
      <c r="BL306" s="14" t="s">
        <v>178</v>
      </c>
      <c r="BM306" s="149" t="s">
        <v>954</v>
      </c>
    </row>
    <row r="307" spans="1:65" s="12" customFormat="1" ht="22.9" customHeight="1">
      <c r="B307" s="126"/>
      <c r="D307" s="127" t="s">
        <v>70</v>
      </c>
      <c r="E307" s="136" t="s">
        <v>319</v>
      </c>
      <c r="F307" s="136" t="s">
        <v>320</v>
      </c>
      <c r="J307" s="137">
        <f>BK307</f>
        <v>1198.1759999999999</v>
      </c>
      <c r="L307" s="126"/>
      <c r="M307" s="130"/>
      <c r="N307" s="131"/>
      <c r="O307" s="131"/>
      <c r="P307" s="132">
        <f>SUM(P308:P309)</f>
        <v>0</v>
      </c>
      <c r="Q307" s="131"/>
      <c r="R307" s="132">
        <f>SUM(R308:R309)</f>
        <v>0</v>
      </c>
      <c r="S307" s="131"/>
      <c r="T307" s="133">
        <f>SUM(T308:T309)</f>
        <v>0</v>
      </c>
      <c r="AR307" s="127" t="s">
        <v>152</v>
      </c>
      <c r="AT307" s="134" t="s">
        <v>70</v>
      </c>
      <c r="AU307" s="134" t="s">
        <v>79</v>
      </c>
      <c r="AY307" s="127" t="s">
        <v>143</v>
      </c>
      <c r="BK307" s="135">
        <f>SUM(BK308:BK309)</f>
        <v>1198.1759999999999</v>
      </c>
    </row>
    <row r="308" spans="1:65" s="2" customFormat="1" ht="24" customHeight="1">
      <c r="A308" s="26"/>
      <c r="B308" s="138"/>
      <c r="C308" s="139" t="s">
        <v>955</v>
      </c>
      <c r="D308" s="139" t="s">
        <v>147</v>
      </c>
      <c r="E308" s="140" t="s">
        <v>956</v>
      </c>
      <c r="F308" s="141" t="s">
        <v>957</v>
      </c>
      <c r="G308" s="142" t="s">
        <v>150</v>
      </c>
      <c r="H308" s="143">
        <v>308</v>
      </c>
      <c r="I308" s="143">
        <v>3.3809999999999998</v>
      </c>
      <c r="J308" s="143">
        <f>ROUND(I308*H308,3)</f>
        <v>1041.348</v>
      </c>
      <c r="K308" s="144"/>
      <c r="L308" s="27"/>
      <c r="M308" s="145" t="s">
        <v>1</v>
      </c>
      <c r="N308" s="146" t="s">
        <v>37</v>
      </c>
      <c r="O308" s="147">
        <v>0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49" t="s">
        <v>178</v>
      </c>
      <c r="AT308" s="149" t="s">
        <v>147</v>
      </c>
      <c r="AU308" s="149" t="s">
        <v>152</v>
      </c>
      <c r="AY308" s="14" t="s">
        <v>143</v>
      </c>
      <c r="BE308" s="150">
        <f>IF(N308="základná",J308,0)</f>
        <v>0</v>
      </c>
      <c r="BF308" s="150">
        <f>IF(N308="znížená",J308,0)</f>
        <v>1041.348</v>
      </c>
      <c r="BG308" s="150">
        <f>IF(N308="zákl. prenesená",J308,0)</f>
        <v>0</v>
      </c>
      <c r="BH308" s="150">
        <f>IF(N308="zníž. prenesená",J308,0)</f>
        <v>0</v>
      </c>
      <c r="BI308" s="150">
        <f>IF(N308="nulová",J308,0)</f>
        <v>0</v>
      </c>
      <c r="BJ308" s="14" t="s">
        <v>152</v>
      </c>
      <c r="BK308" s="151">
        <f>ROUND(I308*H308,3)</f>
        <v>1041.348</v>
      </c>
      <c r="BL308" s="14" t="s">
        <v>178</v>
      </c>
      <c r="BM308" s="149" t="s">
        <v>958</v>
      </c>
    </row>
    <row r="309" spans="1:65" s="2" customFormat="1" ht="24" customHeight="1">
      <c r="A309" s="26"/>
      <c r="B309" s="138"/>
      <c r="C309" s="139" t="s">
        <v>718</v>
      </c>
      <c r="D309" s="139" t="s">
        <v>147</v>
      </c>
      <c r="E309" s="140" t="s">
        <v>321</v>
      </c>
      <c r="F309" s="141" t="s">
        <v>959</v>
      </c>
      <c r="G309" s="142" t="s">
        <v>150</v>
      </c>
      <c r="H309" s="143">
        <v>24.035</v>
      </c>
      <c r="I309" s="143">
        <v>6.5250000000000004</v>
      </c>
      <c r="J309" s="143">
        <f>ROUND(I309*H309,3)</f>
        <v>156.828</v>
      </c>
      <c r="K309" s="144"/>
      <c r="L309" s="27"/>
      <c r="M309" s="145" t="s">
        <v>1</v>
      </c>
      <c r="N309" s="146" t="s">
        <v>37</v>
      </c>
      <c r="O309" s="147">
        <v>0</v>
      </c>
      <c r="P309" s="147">
        <f>O309*H309</f>
        <v>0</v>
      </c>
      <c r="Q309" s="147">
        <v>0</v>
      </c>
      <c r="R309" s="147">
        <f>Q309*H309</f>
        <v>0</v>
      </c>
      <c r="S309" s="147">
        <v>0</v>
      </c>
      <c r="T309" s="148">
        <f>S309*H309</f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49" t="s">
        <v>178</v>
      </c>
      <c r="AT309" s="149" t="s">
        <v>147</v>
      </c>
      <c r="AU309" s="149" t="s">
        <v>152</v>
      </c>
      <c r="AY309" s="14" t="s">
        <v>143</v>
      </c>
      <c r="BE309" s="150">
        <f>IF(N309="základná",J309,0)</f>
        <v>0</v>
      </c>
      <c r="BF309" s="150">
        <f>IF(N309="znížená",J309,0)</f>
        <v>156.828</v>
      </c>
      <c r="BG309" s="150">
        <f>IF(N309="zákl. prenesená",J309,0)</f>
        <v>0</v>
      </c>
      <c r="BH309" s="150">
        <f>IF(N309="zníž. prenesená",J309,0)</f>
        <v>0</v>
      </c>
      <c r="BI309" s="150">
        <f>IF(N309="nulová",J309,0)</f>
        <v>0</v>
      </c>
      <c r="BJ309" s="14" t="s">
        <v>152</v>
      </c>
      <c r="BK309" s="151">
        <f>ROUND(I309*H309,3)</f>
        <v>156.828</v>
      </c>
      <c r="BL309" s="14" t="s">
        <v>178</v>
      </c>
      <c r="BM309" s="149" t="s">
        <v>960</v>
      </c>
    </row>
    <row r="310" spans="1:65" s="12" customFormat="1" ht="22.9" customHeight="1">
      <c r="B310" s="126"/>
      <c r="D310" s="127" t="s">
        <v>70</v>
      </c>
      <c r="E310" s="136" t="s">
        <v>324</v>
      </c>
      <c r="F310" s="136" t="s">
        <v>325</v>
      </c>
      <c r="J310" s="137">
        <f>BK310</f>
        <v>599.83000000000004</v>
      </c>
      <c r="L310" s="126"/>
      <c r="M310" s="130"/>
      <c r="N310" s="131"/>
      <c r="O310" s="131"/>
      <c r="P310" s="132">
        <f>SUM(P311:P314)</f>
        <v>0</v>
      </c>
      <c r="Q310" s="131"/>
      <c r="R310" s="132">
        <f>SUM(R311:R314)</f>
        <v>0</v>
      </c>
      <c r="S310" s="131"/>
      <c r="T310" s="133">
        <f>SUM(T311:T314)</f>
        <v>0</v>
      </c>
      <c r="AR310" s="127" t="s">
        <v>152</v>
      </c>
      <c r="AT310" s="134" t="s">
        <v>70</v>
      </c>
      <c r="AU310" s="134" t="s">
        <v>79</v>
      </c>
      <c r="AY310" s="127" t="s">
        <v>143</v>
      </c>
      <c r="BK310" s="135">
        <f>SUM(BK311:BK314)</f>
        <v>599.83000000000004</v>
      </c>
    </row>
    <row r="311" spans="1:65" s="2" customFormat="1" ht="16.5" customHeight="1">
      <c r="A311" s="26"/>
      <c r="B311" s="138"/>
      <c r="C311" s="139" t="s">
        <v>961</v>
      </c>
      <c r="D311" s="139" t="s">
        <v>147</v>
      </c>
      <c r="E311" s="140" t="s">
        <v>327</v>
      </c>
      <c r="F311" s="141" t="s">
        <v>328</v>
      </c>
      <c r="G311" s="142" t="s">
        <v>150</v>
      </c>
      <c r="H311" s="143">
        <v>82.896000000000001</v>
      </c>
      <c r="I311" s="143">
        <v>0.72099999999999997</v>
      </c>
      <c r="J311" s="143">
        <f>ROUND(I311*H311,3)</f>
        <v>59.768000000000001</v>
      </c>
      <c r="K311" s="144"/>
      <c r="L311" s="27"/>
      <c r="M311" s="145" t="s">
        <v>1</v>
      </c>
      <c r="N311" s="146" t="s">
        <v>37</v>
      </c>
      <c r="O311" s="147">
        <v>0</v>
      </c>
      <c r="P311" s="147">
        <f>O311*H311</f>
        <v>0</v>
      </c>
      <c r="Q311" s="147">
        <v>0</v>
      </c>
      <c r="R311" s="147">
        <f>Q311*H311</f>
        <v>0</v>
      </c>
      <c r="S311" s="147">
        <v>0</v>
      </c>
      <c r="T311" s="148">
        <f>S311*H311</f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49" t="s">
        <v>178</v>
      </c>
      <c r="AT311" s="149" t="s">
        <v>147</v>
      </c>
      <c r="AU311" s="149" t="s">
        <v>152</v>
      </c>
      <c r="AY311" s="14" t="s">
        <v>143</v>
      </c>
      <c r="BE311" s="150">
        <f>IF(N311="základná",J311,0)</f>
        <v>0</v>
      </c>
      <c r="BF311" s="150">
        <f>IF(N311="znížená",J311,0)</f>
        <v>59.768000000000001</v>
      </c>
      <c r="BG311" s="150">
        <f>IF(N311="zákl. prenesená",J311,0)</f>
        <v>0</v>
      </c>
      <c r="BH311" s="150">
        <f>IF(N311="zníž. prenesená",J311,0)</f>
        <v>0</v>
      </c>
      <c r="BI311" s="150">
        <f>IF(N311="nulová",J311,0)</f>
        <v>0</v>
      </c>
      <c r="BJ311" s="14" t="s">
        <v>152</v>
      </c>
      <c r="BK311" s="151">
        <f>ROUND(I311*H311,3)</f>
        <v>59.768000000000001</v>
      </c>
      <c r="BL311" s="14" t="s">
        <v>178</v>
      </c>
      <c r="BM311" s="149" t="s">
        <v>962</v>
      </c>
    </row>
    <row r="312" spans="1:65" s="2" customFormat="1" ht="16.5" customHeight="1">
      <c r="A312" s="26"/>
      <c r="B312" s="138"/>
      <c r="C312" s="139" t="s">
        <v>721</v>
      </c>
      <c r="D312" s="139" t="s">
        <v>147</v>
      </c>
      <c r="E312" s="140" t="s">
        <v>330</v>
      </c>
      <c r="F312" s="141" t="s">
        <v>331</v>
      </c>
      <c r="G312" s="142" t="s">
        <v>150</v>
      </c>
      <c r="H312" s="143">
        <v>82.896000000000001</v>
      </c>
      <c r="I312" s="143">
        <v>0.39700000000000002</v>
      </c>
      <c r="J312" s="143">
        <f>ROUND(I312*H312,3)</f>
        <v>32.909999999999997</v>
      </c>
      <c r="K312" s="144"/>
      <c r="L312" s="27"/>
      <c r="M312" s="145" t="s">
        <v>1</v>
      </c>
      <c r="N312" s="146" t="s">
        <v>37</v>
      </c>
      <c r="O312" s="147">
        <v>0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49" t="s">
        <v>178</v>
      </c>
      <c r="AT312" s="149" t="s">
        <v>147</v>
      </c>
      <c r="AU312" s="149" t="s">
        <v>152</v>
      </c>
      <c r="AY312" s="14" t="s">
        <v>143</v>
      </c>
      <c r="BE312" s="150">
        <f>IF(N312="základná",J312,0)</f>
        <v>0</v>
      </c>
      <c r="BF312" s="150">
        <f>IF(N312="znížená",J312,0)</f>
        <v>32.909999999999997</v>
      </c>
      <c r="BG312" s="150">
        <f>IF(N312="zákl. prenesená",J312,0)</f>
        <v>0</v>
      </c>
      <c r="BH312" s="150">
        <f>IF(N312="zníž. prenesená",J312,0)</f>
        <v>0</v>
      </c>
      <c r="BI312" s="150">
        <f>IF(N312="nulová",J312,0)</f>
        <v>0</v>
      </c>
      <c r="BJ312" s="14" t="s">
        <v>152</v>
      </c>
      <c r="BK312" s="151">
        <f>ROUND(I312*H312,3)</f>
        <v>32.909999999999997</v>
      </c>
      <c r="BL312" s="14" t="s">
        <v>178</v>
      </c>
      <c r="BM312" s="149" t="s">
        <v>963</v>
      </c>
    </row>
    <row r="313" spans="1:65" s="2" customFormat="1" ht="24" customHeight="1">
      <c r="A313" s="26"/>
      <c r="B313" s="138"/>
      <c r="C313" s="139" t="s">
        <v>964</v>
      </c>
      <c r="D313" s="139" t="s">
        <v>147</v>
      </c>
      <c r="E313" s="140" t="s">
        <v>334</v>
      </c>
      <c r="F313" s="141" t="s">
        <v>335</v>
      </c>
      <c r="G313" s="142" t="s">
        <v>150</v>
      </c>
      <c r="H313" s="143">
        <v>250.536</v>
      </c>
      <c r="I313" s="143">
        <v>0.51900000000000002</v>
      </c>
      <c r="J313" s="143">
        <f>ROUND(I313*H313,3)</f>
        <v>130.02799999999999</v>
      </c>
      <c r="K313" s="144"/>
      <c r="L313" s="27"/>
      <c r="M313" s="145" t="s">
        <v>1</v>
      </c>
      <c r="N313" s="146" t="s">
        <v>37</v>
      </c>
      <c r="O313" s="147">
        <v>0</v>
      </c>
      <c r="P313" s="147">
        <f>O313*H313</f>
        <v>0</v>
      </c>
      <c r="Q313" s="147">
        <v>0</v>
      </c>
      <c r="R313" s="147">
        <f>Q313*H313</f>
        <v>0</v>
      </c>
      <c r="S313" s="147">
        <v>0</v>
      </c>
      <c r="T313" s="148">
        <f>S313*H313</f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49" t="s">
        <v>178</v>
      </c>
      <c r="AT313" s="149" t="s">
        <v>147</v>
      </c>
      <c r="AU313" s="149" t="s">
        <v>152</v>
      </c>
      <c r="AY313" s="14" t="s">
        <v>143</v>
      </c>
      <c r="BE313" s="150">
        <f>IF(N313="základná",J313,0)</f>
        <v>0</v>
      </c>
      <c r="BF313" s="150">
        <f>IF(N313="znížená",J313,0)</f>
        <v>130.02799999999999</v>
      </c>
      <c r="BG313" s="150">
        <f>IF(N313="zákl. prenesená",J313,0)</f>
        <v>0</v>
      </c>
      <c r="BH313" s="150">
        <f>IF(N313="zníž. prenesená",J313,0)</f>
        <v>0</v>
      </c>
      <c r="BI313" s="150">
        <f>IF(N313="nulová",J313,0)</f>
        <v>0</v>
      </c>
      <c r="BJ313" s="14" t="s">
        <v>152</v>
      </c>
      <c r="BK313" s="151">
        <f>ROUND(I313*H313,3)</f>
        <v>130.02799999999999</v>
      </c>
      <c r="BL313" s="14" t="s">
        <v>178</v>
      </c>
      <c r="BM313" s="149" t="s">
        <v>965</v>
      </c>
    </row>
    <row r="314" spans="1:65" s="2" customFormat="1" ht="36" customHeight="1">
      <c r="A314" s="26"/>
      <c r="B314" s="138"/>
      <c r="C314" s="139" t="s">
        <v>725</v>
      </c>
      <c r="D314" s="139" t="s">
        <v>147</v>
      </c>
      <c r="E314" s="140" t="s">
        <v>337</v>
      </c>
      <c r="F314" s="141" t="s">
        <v>338</v>
      </c>
      <c r="G314" s="142" t="s">
        <v>150</v>
      </c>
      <c r="H314" s="143">
        <v>226.501</v>
      </c>
      <c r="I314" s="143">
        <v>1.665</v>
      </c>
      <c r="J314" s="143">
        <f>ROUND(I314*H314,3)</f>
        <v>377.12400000000002</v>
      </c>
      <c r="K314" s="144"/>
      <c r="L314" s="27"/>
      <c r="M314" s="145" t="s">
        <v>1</v>
      </c>
      <c r="N314" s="146" t="s">
        <v>37</v>
      </c>
      <c r="O314" s="147">
        <v>0</v>
      </c>
      <c r="P314" s="147">
        <f>O314*H314</f>
        <v>0</v>
      </c>
      <c r="Q314" s="147">
        <v>0</v>
      </c>
      <c r="R314" s="147">
        <f>Q314*H314</f>
        <v>0</v>
      </c>
      <c r="S314" s="147">
        <v>0</v>
      </c>
      <c r="T314" s="148">
        <f>S314*H314</f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49" t="s">
        <v>178</v>
      </c>
      <c r="AT314" s="149" t="s">
        <v>147</v>
      </c>
      <c r="AU314" s="149" t="s">
        <v>152</v>
      </c>
      <c r="AY314" s="14" t="s">
        <v>143</v>
      </c>
      <c r="BE314" s="150">
        <f>IF(N314="základná",J314,0)</f>
        <v>0</v>
      </c>
      <c r="BF314" s="150">
        <f>IF(N314="znížená",J314,0)</f>
        <v>377.12400000000002</v>
      </c>
      <c r="BG314" s="150">
        <f>IF(N314="zákl. prenesená",J314,0)</f>
        <v>0</v>
      </c>
      <c r="BH314" s="150">
        <f>IF(N314="zníž. prenesená",J314,0)</f>
        <v>0</v>
      </c>
      <c r="BI314" s="150">
        <f>IF(N314="nulová",J314,0)</f>
        <v>0</v>
      </c>
      <c r="BJ314" s="14" t="s">
        <v>152</v>
      </c>
      <c r="BK314" s="151">
        <f>ROUND(I314*H314,3)</f>
        <v>377.12400000000002</v>
      </c>
      <c r="BL314" s="14" t="s">
        <v>178</v>
      </c>
      <c r="BM314" s="149" t="s">
        <v>966</v>
      </c>
    </row>
    <row r="315" spans="1:65" s="12" customFormat="1" ht="25.9" customHeight="1">
      <c r="B315" s="126"/>
      <c r="D315" s="127" t="s">
        <v>70</v>
      </c>
      <c r="E315" s="128" t="s">
        <v>175</v>
      </c>
      <c r="F315" s="128" t="s">
        <v>340</v>
      </c>
      <c r="J315" s="129">
        <f>BK315</f>
        <v>3471.8890000000001</v>
      </c>
      <c r="L315" s="126"/>
      <c r="M315" s="130"/>
      <c r="N315" s="131"/>
      <c r="O315" s="131"/>
      <c r="P315" s="132">
        <f>P316+P319</f>
        <v>0</v>
      </c>
      <c r="Q315" s="131"/>
      <c r="R315" s="132">
        <f>R316+R319</f>
        <v>0</v>
      </c>
      <c r="S315" s="131"/>
      <c r="T315" s="133">
        <f>T316+T319</f>
        <v>0</v>
      </c>
      <c r="AR315" s="127" t="s">
        <v>144</v>
      </c>
      <c r="AT315" s="134" t="s">
        <v>70</v>
      </c>
      <c r="AU315" s="134" t="s">
        <v>71</v>
      </c>
      <c r="AY315" s="127" t="s">
        <v>143</v>
      </c>
      <c r="BK315" s="135">
        <f>BK316+BK319</f>
        <v>3471.8890000000001</v>
      </c>
    </row>
    <row r="316" spans="1:65" s="12" customFormat="1" ht="22.9" customHeight="1">
      <c r="B316" s="126"/>
      <c r="D316" s="127" t="s">
        <v>70</v>
      </c>
      <c r="E316" s="136" t="s">
        <v>415</v>
      </c>
      <c r="F316" s="136" t="s">
        <v>416</v>
      </c>
      <c r="J316" s="137">
        <f>BK316</f>
        <v>164.25699999999998</v>
      </c>
      <c r="L316" s="126"/>
      <c r="M316" s="130"/>
      <c r="N316" s="131"/>
      <c r="O316" s="131"/>
      <c r="P316" s="132">
        <f>SUM(P317:P318)</f>
        <v>0</v>
      </c>
      <c r="Q316" s="131"/>
      <c r="R316" s="132">
        <f>SUM(R317:R318)</f>
        <v>0</v>
      </c>
      <c r="S316" s="131"/>
      <c r="T316" s="133">
        <f>SUM(T317:T318)</f>
        <v>0</v>
      </c>
      <c r="AR316" s="127" t="s">
        <v>144</v>
      </c>
      <c r="AT316" s="134" t="s">
        <v>70</v>
      </c>
      <c r="AU316" s="134" t="s">
        <v>79</v>
      </c>
      <c r="AY316" s="127" t="s">
        <v>143</v>
      </c>
      <c r="BK316" s="135">
        <f>SUM(BK317:BK318)</f>
        <v>164.25699999999998</v>
      </c>
    </row>
    <row r="317" spans="1:65" s="2" customFormat="1" ht="16.5" customHeight="1">
      <c r="A317" s="26"/>
      <c r="B317" s="138"/>
      <c r="C317" s="139" t="s">
        <v>734</v>
      </c>
      <c r="D317" s="139" t="s">
        <v>147</v>
      </c>
      <c r="E317" s="140" t="s">
        <v>967</v>
      </c>
      <c r="F317" s="141" t="s">
        <v>968</v>
      </c>
      <c r="G317" s="142" t="s">
        <v>172</v>
      </c>
      <c r="H317" s="143">
        <v>1</v>
      </c>
      <c r="I317" s="143">
        <v>2.581</v>
      </c>
      <c r="J317" s="143">
        <f>ROUND(I317*H317,3)</f>
        <v>2.581</v>
      </c>
      <c r="K317" s="144"/>
      <c r="L317" s="27"/>
      <c r="M317" s="145" t="s">
        <v>1</v>
      </c>
      <c r="N317" s="146" t="s">
        <v>37</v>
      </c>
      <c r="O317" s="147">
        <v>0</v>
      </c>
      <c r="P317" s="147">
        <f>O317*H317</f>
        <v>0</v>
      </c>
      <c r="Q317" s="147">
        <v>0</v>
      </c>
      <c r="R317" s="147">
        <f>Q317*H317</f>
        <v>0</v>
      </c>
      <c r="S317" s="147">
        <v>0</v>
      </c>
      <c r="T317" s="148">
        <f>S317*H317</f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49" t="s">
        <v>276</v>
      </c>
      <c r="AT317" s="149" t="s">
        <v>147</v>
      </c>
      <c r="AU317" s="149" t="s">
        <v>152</v>
      </c>
      <c r="AY317" s="14" t="s">
        <v>143</v>
      </c>
      <c r="BE317" s="150">
        <f>IF(N317="základná",J317,0)</f>
        <v>0</v>
      </c>
      <c r="BF317" s="150">
        <f>IF(N317="znížená",J317,0)</f>
        <v>2.581</v>
      </c>
      <c r="BG317" s="150">
        <f>IF(N317="zákl. prenesená",J317,0)</f>
        <v>0</v>
      </c>
      <c r="BH317" s="150">
        <f>IF(N317="zníž. prenesená",J317,0)</f>
        <v>0</v>
      </c>
      <c r="BI317" s="150">
        <f>IF(N317="nulová",J317,0)</f>
        <v>0</v>
      </c>
      <c r="BJ317" s="14" t="s">
        <v>152</v>
      </c>
      <c r="BK317" s="151">
        <f>ROUND(I317*H317,3)</f>
        <v>2.581</v>
      </c>
      <c r="BL317" s="14" t="s">
        <v>276</v>
      </c>
      <c r="BM317" s="149" t="s">
        <v>969</v>
      </c>
    </row>
    <row r="318" spans="1:65" s="2" customFormat="1" ht="16.5" customHeight="1">
      <c r="A318" s="26"/>
      <c r="B318" s="138"/>
      <c r="C318" s="152" t="s">
        <v>970</v>
      </c>
      <c r="D318" s="152" t="s">
        <v>175</v>
      </c>
      <c r="E318" s="153" t="s">
        <v>971</v>
      </c>
      <c r="F318" s="154" t="s">
        <v>972</v>
      </c>
      <c r="G318" s="155" t="s">
        <v>172</v>
      </c>
      <c r="H318" s="156">
        <v>1</v>
      </c>
      <c r="I318" s="156">
        <v>161.67599999999999</v>
      </c>
      <c r="J318" s="156">
        <f>ROUND(I318*H318,3)</f>
        <v>161.67599999999999</v>
      </c>
      <c r="K318" s="157"/>
      <c r="L318" s="158"/>
      <c r="M318" s="159" t="s">
        <v>1</v>
      </c>
      <c r="N318" s="160" t="s">
        <v>37</v>
      </c>
      <c r="O318" s="147">
        <v>0</v>
      </c>
      <c r="P318" s="147">
        <f>O318*H318</f>
        <v>0</v>
      </c>
      <c r="Q318" s="147">
        <v>0</v>
      </c>
      <c r="R318" s="147">
        <f>Q318*H318</f>
        <v>0</v>
      </c>
      <c r="S318" s="147">
        <v>0</v>
      </c>
      <c r="T318" s="148">
        <f>S318*H318</f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49" t="s">
        <v>421</v>
      </c>
      <c r="AT318" s="149" t="s">
        <v>175</v>
      </c>
      <c r="AU318" s="149" t="s">
        <v>152</v>
      </c>
      <c r="AY318" s="14" t="s">
        <v>143</v>
      </c>
      <c r="BE318" s="150">
        <f>IF(N318="základná",J318,0)</f>
        <v>0</v>
      </c>
      <c r="BF318" s="150">
        <f>IF(N318="znížená",J318,0)</f>
        <v>161.67599999999999</v>
      </c>
      <c r="BG318" s="150">
        <f>IF(N318="zákl. prenesená",J318,0)</f>
        <v>0</v>
      </c>
      <c r="BH318" s="150">
        <f>IF(N318="zníž. prenesená",J318,0)</f>
        <v>0</v>
      </c>
      <c r="BI318" s="150">
        <f>IF(N318="nulová",J318,0)</f>
        <v>0</v>
      </c>
      <c r="BJ318" s="14" t="s">
        <v>152</v>
      </c>
      <c r="BK318" s="151">
        <f>ROUND(I318*H318,3)</f>
        <v>161.67599999999999</v>
      </c>
      <c r="BL318" s="14" t="s">
        <v>276</v>
      </c>
      <c r="BM318" s="149" t="s">
        <v>973</v>
      </c>
    </row>
    <row r="319" spans="1:65" s="12" customFormat="1" ht="22.9" customHeight="1">
      <c r="B319" s="126"/>
      <c r="D319" s="127" t="s">
        <v>70</v>
      </c>
      <c r="E319" s="136" t="s">
        <v>974</v>
      </c>
      <c r="F319" s="136" t="s">
        <v>975</v>
      </c>
      <c r="J319" s="137">
        <f>BK319</f>
        <v>3307.6320000000001</v>
      </c>
      <c r="L319" s="126"/>
      <c r="M319" s="130"/>
      <c r="N319" s="131"/>
      <c r="O319" s="131"/>
      <c r="P319" s="132">
        <f>SUM(P320:P321)</f>
        <v>0</v>
      </c>
      <c r="Q319" s="131"/>
      <c r="R319" s="132">
        <f>SUM(R320:R321)</f>
        <v>0</v>
      </c>
      <c r="S319" s="131"/>
      <c r="T319" s="133">
        <f>SUM(T320:T321)</f>
        <v>0</v>
      </c>
      <c r="AR319" s="127" t="s">
        <v>79</v>
      </c>
      <c r="AT319" s="134" t="s">
        <v>70</v>
      </c>
      <c r="AU319" s="134" t="s">
        <v>79</v>
      </c>
      <c r="AY319" s="127" t="s">
        <v>143</v>
      </c>
      <c r="BK319" s="135">
        <f>SUM(BK320:BK321)</f>
        <v>3307.6320000000001</v>
      </c>
    </row>
    <row r="320" spans="1:65" s="2" customFormat="1" ht="16.5" customHeight="1">
      <c r="A320" s="26"/>
      <c r="B320" s="138"/>
      <c r="C320" s="139" t="s">
        <v>731</v>
      </c>
      <c r="D320" s="139" t="s">
        <v>147</v>
      </c>
      <c r="E320" s="140" t="s">
        <v>976</v>
      </c>
      <c r="F320" s="141" t="s">
        <v>977</v>
      </c>
      <c r="G320" s="142" t="s">
        <v>172</v>
      </c>
      <c r="H320" s="143">
        <v>6</v>
      </c>
      <c r="I320" s="143">
        <v>57.606000000000002</v>
      </c>
      <c r="J320" s="143">
        <f>ROUND(I320*H320,3)</f>
        <v>345.63600000000002</v>
      </c>
      <c r="K320" s="144"/>
      <c r="L320" s="27"/>
      <c r="M320" s="145" t="s">
        <v>1</v>
      </c>
      <c r="N320" s="146" t="s">
        <v>37</v>
      </c>
      <c r="O320" s="147">
        <v>0</v>
      </c>
      <c r="P320" s="147">
        <f>O320*H320</f>
        <v>0</v>
      </c>
      <c r="Q320" s="147">
        <v>0</v>
      </c>
      <c r="R320" s="147">
        <f>Q320*H320</f>
        <v>0</v>
      </c>
      <c r="S320" s="147">
        <v>0</v>
      </c>
      <c r="T320" s="148">
        <f>S320*H320</f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49" t="s">
        <v>151</v>
      </c>
      <c r="AT320" s="149" t="s">
        <v>147</v>
      </c>
      <c r="AU320" s="149" t="s">
        <v>152</v>
      </c>
      <c r="AY320" s="14" t="s">
        <v>143</v>
      </c>
      <c r="BE320" s="150">
        <f>IF(N320="základná",J320,0)</f>
        <v>0</v>
      </c>
      <c r="BF320" s="150">
        <f>IF(N320="znížená",J320,0)</f>
        <v>345.63600000000002</v>
      </c>
      <c r="BG320" s="150">
        <f>IF(N320="zákl. prenesená",J320,0)</f>
        <v>0</v>
      </c>
      <c r="BH320" s="150">
        <f>IF(N320="zníž. prenesená",J320,0)</f>
        <v>0</v>
      </c>
      <c r="BI320" s="150">
        <f>IF(N320="nulová",J320,0)</f>
        <v>0</v>
      </c>
      <c r="BJ320" s="14" t="s">
        <v>152</v>
      </c>
      <c r="BK320" s="151">
        <f>ROUND(I320*H320,3)</f>
        <v>345.63600000000002</v>
      </c>
      <c r="BL320" s="14" t="s">
        <v>151</v>
      </c>
      <c r="BM320" s="149" t="s">
        <v>978</v>
      </c>
    </row>
    <row r="321" spans="1:65" s="2" customFormat="1" ht="16.5" customHeight="1">
      <c r="A321" s="26"/>
      <c r="B321" s="138"/>
      <c r="C321" s="152" t="s">
        <v>979</v>
      </c>
      <c r="D321" s="152" t="s">
        <v>175</v>
      </c>
      <c r="E321" s="153" t="s">
        <v>980</v>
      </c>
      <c r="F321" s="154" t="s">
        <v>981</v>
      </c>
      <c r="G321" s="155" t="s">
        <v>172</v>
      </c>
      <c r="H321" s="156">
        <v>6</v>
      </c>
      <c r="I321" s="156">
        <v>493.666</v>
      </c>
      <c r="J321" s="156">
        <f>ROUND(I321*H321,3)</f>
        <v>2961.9960000000001</v>
      </c>
      <c r="K321" s="157"/>
      <c r="L321" s="158"/>
      <c r="M321" s="159" t="s">
        <v>1</v>
      </c>
      <c r="N321" s="160" t="s">
        <v>37</v>
      </c>
      <c r="O321" s="147">
        <v>0</v>
      </c>
      <c r="P321" s="147">
        <f>O321*H321</f>
        <v>0</v>
      </c>
      <c r="Q321" s="147">
        <v>0</v>
      </c>
      <c r="R321" s="147">
        <f>Q321*H321</f>
        <v>0</v>
      </c>
      <c r="S321" s="147">
        <v>0</v>
      </c>
      <c r="T321" s="148">
        <f>S321*H321</f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49" t="s">
        <v>161</v>
      </c>
      <c r="AT321" s="149" t="s">
        <v>175</v>
      </c>
      <c r="AU321" s="149" t="s">
        <v>152</v>
      </c>
      <c r="AY321" s="14" t="s">
        <v>143</v>
      </c>
      <c r="BE321" s="150">
        <f>IF(N321="základná",J321,0)</f>
        <v>0</v>
      </c>
      <c r="BF321" s="150">
        <f>IF(N321="znížená",J321,0)</f>
        <v>2961.9960000000001</v>
      </c>
      <c r="BG321" s="150">
        <f>IF(N321="zákl. prenesená",J321,0)</f>
        <v>0</v>
      </c>
      <c r="BH321" s="150">
        <f>IF(N321="zníž. prenesená",J321,0)</f>
        <v>0</v>
      </c>
      <c r="BI321" s="150">
        <f>IF(N321="nulová",J321,0)</f>
        <v>0</v>
      </c>
      <c r="BJ321" s="14" t="s">
        <v>152</v>
      </c>
      <c r="BK321" s="151">
        <f>ROUND(I321*H321,3)</f>
        <v>2961.9960000000001</v>
      </c>
      <c r="BL321" s="14" t="s">
        <v>151</v>
      </c>
      <c r="BM321" s="149" t="s">
        <v>982</v>
      </c>
    </row>
    <row r="322" spans="1:65" s="12" customFormat="1" ht="25.9" customHeight="1">
      <c r="B322" s="126"/>
      <c r="D322" s="127" t="s">
        <v>70</v>
      </c>
      <c r="E322" s="128" t="s">
        <v>346</v>
      </c>
      <c r="F322" s="128" t="s">
        <v>347</v>
      </c>
      <c r="J322" s="129">
        <f>BK322</f>
        <v>0</v>
      </c>
      <c r="L322" s="126"/>
      <c r="M322" s="161"/>
      <c r="N322" s="162"/>
      <c r="O322" s="162"/>
      <c r="P322" s="163">
        <v>0</v>
      </c>
      <c r="Q322" s="162"/>
      <c r="R322" s="163">
        <v>0</v>
      </c>
      <c r="S322" s="162"/>
      <c r="T322" s="164">
        <v>0</v>
      </c>
      <c r="AR322" s="127" t="s">
        <v>79</v>
      </c>
      <c r="AT322" s="134" t="s">
        <v>70</v>
      </c>
      <c r="AU322" s="134" t="s">
        <v>71</v>
      </c>
      <c r="AY322" s="127" t="s">
        <v>143</v>
      </c>
      <c r="BK322" s="135">
        <v>0</v>
      </c>
    </row>
    <row r="323" spans="1:65" s="2" customFormat="1" ht="6.95" customHeight="1">
      <c r="A323" s="26"/>
      <c r="B323" s="41"/>
      <c r="C323" s="42"/>
      <c r="D323" s="42"/>
      <c r="E323" s="42"/>
      <c r="F323" s="42"/>
      <c r="G323" s="42"/>
      <c r="H323" s="42"/>
      <c r="I323" s="42"/>
      <c r="J323" s="42"/>
      <c r="K323" s="42"/>
      <c r="L323" s="27"/>
      <c r="M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</row>
  </sheetData>
  <autoFilter ref="C141:K322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1460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1620</v>
      </c>
      <c r="F9" s="234"/>
      <c r="G9" s="234"/>
      <c r="H9" s="234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6126.5590000000002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J101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6126.56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customHeight="1">
      <c r="A35" s="174"/>
      <c r="B35" s="27"/>
      <c r="C35" s="174"/>
      <c r="D35" s="93" t="s">
        <v>35</v>
      </c>
      <c r="E35" s="173" t="s">
        <v>36</v>
      </c>
      <c r="F35" s="94">
        <f>ROUND((SUM(BE101:BE102) + SUM(BE122:BE138)),  2)</f>
        <v>0</v>
      </c>
      <c r="G35" s="174"/>
      <c r="H35" s="174"/>
      <c r="I35" s="95">
        <v>0.2</v>
      </c>
      <c r="J35" s="94">
        <f>ROUND(((SUM(BE101:BE102) + SUM(BE122:BE138))*I35),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ROUND((SUM(J124:J138) + SUM(J141:J144)),  2)</f>
        <v>6126.56</v>
      </c>
      <c r="G36" s="174"/>
      <c r="H36" s="174"/>
      <c r="I36" s="95">
        <v>0.2</v>
      </c>
      <c r="J36" s="94">
        <f>ROUND(((SUM(J124:J138) + SUM(J141:J144))*I36),  2)</f>
        <v>1225.31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ROUND((SUM(BG101:BG102) + SUM(BG122:BG138)),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ROUND((SUM(BH101:BH102) + SUM(BH122:BH138)),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ROUND((SUM(BI101:BI102) + SUM(BI122:BI138)),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7351.8700000000008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6"/>
      <c r="G85" s="236"/>
      <c r="H85" s="236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SO-01.1-NS - NOVÝ STAV extra</v>
      </c>
      <c r="F87" s="234"/>
      <c r="G87" s="234"/>
      <c r="H87" s="234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J122</f>
        <v>6126.5590000000002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1:31" s="9" customFormat="1" ht="24.95" customHeight="1">
      <c r="B97" s="107"/>
      <c r="D97" s="108" t="s">
        <v>1461</v>
      </c>
      <c r="E97" s="109"/>
      <c r="F97" s="109"/>
      <c r="G97" s="109"/>
      <c r="H97" s="109"/>
      <c r="I97" s="109"/>
      <c r="J97" s="110">
        <f>J123</f>
        <v>4685.2690000000002</v>
      </c>
      <c r="L97" s="107"/>
    </row>
    <row r="98" spans="1:31" s="9" customFormat="1" ht="24.95" customHeight="1">
      <c r="B98" s="107"/>
      <c r="D98" s="108" t="s">
        <v>1485</v>
      </c>
      <c r="E98" s="109" t="s">
        <v>1623</v>
      </c>
      <c r="F98" s="109"/>
      <c r="G98" s="109"/>
      <c r="H98" s="109"/>
      <c r="I98" s="109"/>
      <c r="J98" s="110">
        <f>J140</f>
        <v>1441.29</v>
      </c>
      <c r="L98" s="107"/>
    </row>
    <row r="99" spans="1:31" s="2" customFormat="1" ht="21.75" customHeight="1">
      <c r="A99" s="174"/>
      <c r="B99" s="27"/>
      <c r="C99" s="174"/>
      <c r="D99" s="174"/>
      <c r="E99" s="174"/>
      <c r="F99" s="174"/>
      <c r="G99" s="174"/>
      <c r="H99" s="174"/>
      <c r="I99" s="174"/>
      <c r="J99" s="174"/>
      <c r="K99" s="174"/>
      <c r="L99" s="36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</row>
    <row r="100" spans="1:31" s="2" customFormat="1" ht="6.95" customHeight="1">
      <c r="A100" s="174"/>
      <c r="B100" s="27"/>
      <c r="C100" s="174"/>
      <c r="D100" s="174"/>
      <c r="E100" s="174"/>
      <c r="F100" s="174"/>
      <c r="G100" s="174"/>
      <c r="H100" s="174"/>
      <c r="I100" s="174"/>
      <c r="J100" s="174"/>
      <c r="K100" s="174"/>
      <c r="L100" s="36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</row>
    <row r="101" spans="1:31" s="2" customFormat="1" ht="29.25" customHeight="1">
      <c r="A101" s="174"/>
      <c r="B101" s="27"/>
      <c r="C101" s="106" t="s">
        <v>1449</v>
      </c>
      <c r="D101" s="174"/>
      <c r="E101" s="174"/>
      <c r="F101" s="174"/>
      <c r="G101" s="174"/>
      <c r="H101" s="174"/>
      <c r="I101" s="174"/>
      <c r="J101" s="178">
        <v>0</v>
      </c>
      <c r="K101" s="174"/>
      <c r="L101" s="36"/>
      <c r="N101" s="179" t="s">
        <v>35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</row>
    <row r="102" spans="1:31" s="2" customFormat="1" ht="18" customHeight="1">
      <c r="A102" s="174"/>
      <c r="B102" s="27"/>
      <c r="C102" s="174"/>
      <c r="D102" s="174"/>
      <c r="E102" s="174"/>
      <c r="F102" s="174"/>
      <c r="G102" s="174"/>
      <c r="H102" s="174"/>
      <c r="I102" s="174"/>
      <c r="J102" s="174"/>
      <c r="K102" s="174"/>
      <c r="L102" s="36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</row>
    <row r="103" spans="1:31" s="2" customFormat="1" ht="29.25" customHeight="1">
      <c r="A103" s="174"/>
      <c r="B103" s="27"/>
      <c r="C103" s="180" t="s">
        <v>1450</v>
      </c>
      <c r="D103" s="96"/>
      <c r="E103" s="96"/>
      <c r="F103" s="96"/>
      <c r="G103" s="96"/>
      <c r="H103" s="96"/>
      <c r="I103" s="96"/>
      <c r="J103" s="181">
        <f>ROUND(J96+J101,2)</f>
        <v>6126.56</v>
      </c>
      <c r="K103" s="96"/>
      <c r="L103" s="36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</row>
    <row r="104" spans="1:31" s="2" customFormat="1" ht="6.95" customHeight="1">
      <c r="A104" s="174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</row>
    <row r="108" spans="1:31" s="2" customFormat="1" ht="6.95" customHeight="1">
      <c r="A108" s="174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</row>
    <row r="109" spans="1:31" s="2" customFormat="1" ht="24.95" customHeight="1">
      <c r="A109" s="174"/>
      <c r="B109" s="27"/>
      <c r="C109" s="18" t="s">
        <v>129</v>
      </c>
      <c r="D109" s="174"/>
      <c r="E109" s="174"/>
      <c r="F109" s="174"/>
      <c r="G109" s="174"/>
      <c r="H109" s="174"/>
      <c r="I109" s="174"/>
      <c r="J109" s="174"/>
      <c r="K109" s="174"/>
      <c r="L109" s="36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0" spans="1:31" s="2" customFormat="1" ht="6.95" customHeight="1">
      <c r="A110" s="174"/>
      <c r="B110" s="27"/>
      <c r="C110" s="174"/>
      <c r="D110" s="174"/>
      <c r="E110" s="174"/>
      <c r="F110" s="174"/>
      <c r="G110" s="174"/>
      <c r="H110" s="174"/>
      <c r="I110" s="174"/>
      <c r="J110" s="174"/>
      <c r="K110" s="174"/>
      <c r="L110" s="36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</row>
    <row r="111" spans="1:31" s="2" customFormat="1" ht="12" customHeight="1">
      <c r="A111" s="174"/>
      <c r="B111" s="27"/>
      <c r="C111" s="173" t="s">
        <v>12</v>
      </c>
      <c r="D111" s="174"/>
      <c r="E111" s="174"/>
      <c r="F111" s="174"/>
      <c r="G111" s="174"/>
      <c r="H111" s="174"/>
      <c r="I111" s="174"/>
      <c r="J111" s="174"/>
      <c r="K111" s="174"/>
      <c r="L111" s="36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</row>
    <row r="112" spans="1:31" s="2" customFormat="1" ht="23.25" customHeight="1">
      <c r="A112" s="174"/>
      <c r="B112" s="27"/>
      <c r="C112" s="174"/>
      <c r="D112" s="174"/>
      <c r="E112" s="235" t="str">
        <f>E7</f>
        <v>PRÍSTAVBA A STAVEBNÉ ÚPRAVY MŠ LEDNICKÉ ROVNE</v>
      </c>
      <c r="F112" s="236"/>
      <c r="G112" s="236"/>
      <c r="H112" s="236"/>
      <c r="I112" s="174"/>
      <c r="J112" s="174"/>
      <c r="K112" s="174"/>
      <c r="L112" s="36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</row>
    <row r="113" spans="1:65" s="2" customFormat="1" ht="12" customHeight="1">
      <c r="A113" s="174"/>
      <c r="B113" s="27"/>
      <c r="C113" s="173" t="s">
        <v>106</v>
      </c>
      <c r="D113" s="174"/>
      <c r="E113" s="174"/>
      <c r="F113" s="174"/>
      <c r="G113" s="174"/>
      <c r="H113" s="174"/>
      <c r="I113" s="174"/>
      <c r="J113" s="174"/>
      <c r="K113" s="174"/>
      <c r="L113" s="36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</row>
    <row r="114" spans="1:65" s="2" customFormat="1" ht="16.5" customHeight="1">
      <c r="A114" s="174"/>
      <c r="B114" s="27"/>
      <c r="C114" s="174"/>
      <c r="D114" s="174"/>
      <c r="E114" s="221" t="str">
        <f>E9</f>
        <v>SO-01.1-NS - NOVÝ STAV extra</v>
      </c>
      <c r="F114" s="234"/>
      <c r="G114" s="234"/>
      <c r="H114" s="234"/>
      <c r="I114" s="174"/>
      <c r="J114" s="174"/>
      <c r="K114" s="17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65" s="2" customFormat="1" ht="6.95" customHeight="1">
      <c r="A115" s="174"/>
      <c r="B115" s="27"/>
      <c r="C115" s="174"/>
      <c r="D115" s="174"/>
      <c r="E115" s="174"/>
      <c r="F115" s="174"/>
      <c r="G115" s="174"/>
      <c r="H115" s="174"/>
      <c r="I115" s="174"/>
      <c r="J115" s="174"/>
      <c r="K115" s="174"/>
      <c r="L115" s="36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65" s="2" customFormat="1" ht="12" customHeight="1">
      <c r="A116" s="174"/>
      <c r="B116" s="27"/>
      <c r="C116" s="173" t="s">
        <v>16</v>
      </c>
      <c r="D116" s="174"/>
      <c r="E116" s="174"/>
      <c r="F116" s="167" t="str">
        <f>F12</f>
        <v xml:space="preserve"> </v>
      </c>
      <c r="G116" s="174"/>
      <c r="H116" s="174"/>
      <c r="I116" s="173" t="s">
        <v>18</v>
      </c>
      <c r="J116" s="172">
        <f>IF(J12="","",J12)</f>
        <v>44210</v>
      </c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65" s="2" customFormat="1" ht="6.95" customHeight="1">
      <c r="A117" s="174"/>
      <c r="B117" s="27"/>
      <c r="C117" s="174"/>
      <c r="D117" s="174"/>
      <c r="E117" s="174"/>
      <c r="F117" s="174"/>
      <c r="G117" s="174"/>
      <c r="H117" s="174"/>
      <c r="I117" s="174"/>
      <c r="J117" s="174"/>
      <c r="K117" s="174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65" s="2" customFormat="1" ht="15.2" customHeight="1">
      <c r="A118" s="174"/>
      <c r="B118" s="27"/>
      <c r="C118" s="173" t="s">
        <v>19</v>
      </c>
      <c r="D118" s="174"/>
      <c r="E118" s="174"/>
      <c r="F118" s="167" t="str">
        <f>E15</f>
        <v>Obec Lednické Rovne</v>
      </c>
      <c r="G118" s="174"/>
      <c r="H118" s="174"/>
      <c r="I118" s="173" t="s">
        <v>26</v>
      </c>
      <c r="J118" s="169" t="str">
        <f>E21</f>
        <v xml:space="preserve"> </v>
      </c>
      <c r="K118" s="174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pans="1:65" s="2" customFormat="1" ht="15.2" customHeight="1">
      <c r="A119" s="174"/>
      <c r="B119" s="27"/>
      <c r="C119" s="173" t="s">
        <v>22</v>
      </c>
      <c r="D119" s="174"/>
      <c r="E119" s="174"/>
      <c r="F119" s="167" t="str">
        <f>IF(E18="","",E18)</f>
        <v>Last solution s.r.o.</v>
      </c>
      <c r="G119" s="174"/>
      <c r="H119" s="174"/>
      <c r="I119" s="173" t="s">
        <v>29</v>
      </c>
      <c r="J119" s="169" t="str">
        <f>E24</f>
        <v xml:space="preserve"> </v>
      </c>
      <c r="K119" s="174"/>
      <c r="L119" s="36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pans="1:65" s="2" customFormat="1" ht="10.35" customHeight="1">
      <c r="A120" s="174"/>
      <c r="B120" s="27"/>
      <c r="C120" s="174"/>
      <c r="D120" s="174"/>
      <c r="E120" s="174"/>
      <c r="F120" s="174"/>
      <c r="G120" s="174"/>
      <c r="H120" s="174"/>
      <c r="I120" s="174"/>
      <c r="J120" s="174"/>
      <c r="K120" s="174"/>
      <c r="L120" s="36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</row>
    <row r="121" spans="1:65" s="11" customFormat="1" ht="29.25" customHeight="1">
      <c r="A121" s="115"/>
      <c r="B121" s="116"/>
      <c r="C121" s="117" t="s">
        <v>130</v>
      </c>
      <c r="D121" s="118" t="s">
        <v>56</v>
      </c>
      <c r="E121" s="118" t="s">
        <v>52</v>
      </c>
      <c r="F121" s="118" t="s">
        <v>53</v>
      </c>
      <c r="G121" s="118" t="s">
        <v>131</v>
      </c>
      <c r="H121" s="118" t="s">
        <v>132</v>
      </c>
      <c r="I121" s="118" t="s">
        <v>133</v>
      </c>
      <c r="J121" s="119" t="s">
        <v>110</v>
      </c>
      <c r="K121" s="120" t="s">
        <v>134</v>
      </c>
      <c r="L121" s="121"/>
      <c r="M121" s="56" t="s">
        <v>1</v>
      </c>
      <c r="N121" s="57" t="s">
        <v>35</v>
      </c>
      <c r="O121" s="57" t="s">
        <v>135</v>
      </c>
      <c r="P121" s="57" t="s">
        <v>136</v>
      </c>
      <c r="Q121" s="57" t="s">
        <v>137</v>
      </c>
      <c r="R121" s="57" t="s">
        <v>138</v>
      </c>
      <c r="S121" s="57" t="s">
        <v>139</v>
      </c>
      <c r="T121" s="58" t="s">
        <v>140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" customHeight="1">
      <c r="A122" s="174"/>
      <c r="B122" s="27"/>
      <c r="C122" s="63" t="s">
        <v>111</v>
      </c>
      <c r="D122" s="174"/>
      <c r="E122" s="174"/>
      <c r="F122" s="174"/>
      <c r="G122" s="174"/>
      <c r="H122" s="174"/>
      <c r="I122" s="174"/>
      <c r="J122" s="122">
        <f>SUM(J123+J140)</f>
        <v>6126.5590000000002</v>
      </c>
      <c r="K122" s="174"/>
      <c r="L122" s="27"/>
      <c r="M122" s="59"/>
      <c r="N122" s="50"/>
      <c r="O122" s="60"/>
      <c r="P122" s="123">
        <f>P123</f>
        <v>0</v>
      </c>
      <c r="Q122" s="60"/>
      <c r="R122" s="123">
        <f>R123</f>
        <v>0</v>
      </c>
      <c r="S122" s="60"/>
      <c r="T122" s="124">
        <f>T123</f>
        <v>0</v>
      </c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T122" s="14" t="s">
        <v>70</v>
      </c>
      <c r="AU122" s="14" t="s">
        <v>112</v>
      </c>
      <c r="BK122" s="125">
        <f>BK123</f>
        <v>4685.2690000000002</v>
      </c>
    </row>
    <row r="123" spans="1:65" s="12" customFormat="1" ht="25.9" customHeight="1">
      <c r="B123" s="126"/>
      <c r="D123" s="127" t="s">
        <v>70</v>
      </c>
      <c r="E123" s="128" t="s">
        <v>813</v>
      </c>
      <c r="F123" s="128" t="s">
        <v>814</v>
      </c>
      <c r="J123" s="129">
        <f>BK123</f>
        <v>4685.2690000000002</v>
      </c>
      <c r="L123" s="126"/>
      <c r="M123" s="130"/>
      <c r="N123" s="131"/>
      <c r="O123" s="131"/>
      <c r="P123" s="132">
        <f>SUM(P124:P138)</f>
        <v>0</v>
      </c>
      <c r="Q123" s="131"/>
      <c r="R123" s="132">
        <f>SUM(R124:R138)</f>
        <v>0</v>
      </c>
      <c r="S123" s="131"/>
      <c r="T123" s="133">
        <f>SUM(T124:T138)</f>
        <v>0</v>
      </c>
      <c r="AR123" s="127" t="s">
        <v>152</v>
      </c>
      <c r="AT123" s="134" t="s">
        <v>70</v>
      </c>
      <c r="AU123" s="134" t="s">
        <v>71</v>
      </c>
      <c r="AY123" s="127" t="s">
        <v>143</v>
      </c>
      <c r="BK123" s="135">
        <f>SUM(BK124:BK138)</f>
        <v>4685.2690000000002</v>
      </c>
    </row>
    <row r="124" spans="1:65" s="2" customFormat="1" ht="14.45" customHeight="1">
      <c r="A124" s="174"/>
      <c r="B124" s="138"/>
      <c r="C124" s="139" t="s">
        <v>339</v>
      </c>
      <c r="D124" s="139" t="s">
        <v>147</v>
      </c>
      <c r="E124" s="140" t="s">
        <v>815</v>
      </c>
      <c r="F124" s="141" t="s">
        <v>1462</v>
      </c>
      <c r="G124" s="142" t="s">
        <v>150</v>
      </c>
      <c r="H124" s="143">
        <v>49.76</v>
      </c>
      <c r="I124" s="143">
        <v>7.9180000000000001</v>
      </c>
      <c r="J124" s="143">
        <f t="shared" ref="J124:J138" si="0">ROUND(I124*H124,3)</f>
        <v>394</v>
      </c>
      <c r="K124" s="144"/>
      <c r="L124" s="27"/>
      <c r="M124" s="145" t="s">
        <v>1</v>
      </c>
      <c r="N124" s="146" t="s">
        <v>37</v>
      </c>
      <c r="O124" s="147">
        <v>0</v>
      </c>
      <c r="P124" s="147">
        <f t="shared" ref="P124:P138" si="1">O124*H124</f>
        <v>0</v>
      </c>
      <c r="Q124" s="147">
        <v>0</v>
      </c>
      <c r="R124" s="147">
        <f t="shared" ref="R124:R138" si="2">Q124*H124</f>
        <v>0</v>
      </c>
      <c r="S124" s="147">
        <v>0</v>
      </c>
      <c r="T124" s="148">
        <f t="shared" ref="T124:T138" si="3">S124*H124</f>
        <v>0</v>
      </c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R124" s="149" t="s">
        <v>178</v>
      </c>
      <c r="AT124" s="149" t="s">
        <v>147</v>
      </c>
      <c r="AU124" s="149" t="s">
        <v>79</v>
      </c>
      <c r="AY124" s="14" t="s">
        <v>143</v>
      </c>
      <c r="BE124" s="150">
        <f t="shared" ref="BE124:BE138" si="4">IF(N124="základná",J124,0)</f>
        <v>0</v>
      </c>
      <c r="BF124" s="150">
        <f t="shared" ref="BF124:BF138" si="5">IF(N124="znížená",J124,0)</f>
        <v>394</v>
      </c>
      <c r="BG124" s="150">
        <f t="shared" ref="BG124:BG138" si="6">IF(N124="zákl. prenesená",J124,0)</f>
        <v>0</v>
      </c>
      <c r="BH124" s="150">
        <f t="shared" ref="BH124:BH138" si="7">IF(N124="zníž. prenesená",J124,0)</f>
        <v>0</v>
      </c>
      <c r="BI124" s="150">
        <f t="shared" ref="BI124:BI138" si="8">IF(N124="nulová",J124,0)</f>
        <v>0</v>
      </c>
      <c r="BJ124" s="14" t="s">
        <v>152</v>
      </c>
      <c r="BK124" s="151">
        <f t="shared" ref="BK124:BK138" si="9">ROUND(I124*H124,3)</f>
        <v>394</v>
      </c>
      <c r="BL124" s="14" t="s">
        <v>178</v>
      </c>
      <c r="BM124" s="149" t="s">
        <v>152</v>
      </c>
    </row>
    <row r="125" spans="1:65" s="2" customFormat="1" ht="24.2" customHeight="1">
      <c r="A125" s="174"/>
      <c r="B125" s="138"/>
      <c r="C125" s="139" t="s">
        <v>818</v>
      </c>
      <c r="D125" s="139" t="s">
        <v>147</v>
      </c>
      <c r="E125" s="140" t="s">
        <v>819</v>
      </c>
      <c r="F125" s="141" t="s">
        <v>820</v>
      </c>
      <c r="G125" s="142" t="s">
        <v>150</v>
      </c>
      <c r="H125" s="143">
        <v>49.76</v>
      </c>
      <c r="I125" s="143">
        <v>29.396999999999998</v>
      </c>
      <c r="J125" s="143">
        <f t="shared" si="0"/>
        <v>1462.7950000000001</v>
      </c>
      <c r="K125" s="144"/>
      <c r="L125" s="27"/>
      <c r="M125" s="145" t="s">
        <v>1</v>
      </c>
      <c r="N125" s="146" t="s">
        <v>37</v>
      </c>
      <c r="O125" s="147">
        <v>0</v>
      </c>
      <c r="P125" s="147">
        <f t="shared" si="1"/>
        <v>0</v>
      </c>
      <c r="Q125" s="147">
        <v>0</v>
      </c>
      <c r="R125" s="147">
        <f t="shared" si="2"/>
        <v>0</v>
      </c>
      <c r="S125" s="147">
        <v>0</v>
      </c>
      <c r="T125" s="148">
        <f t="shared" si="3"/>
        <v>0</v>
      </c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R125" s="149" t="s">
        <v>178</v>
      </c>
      <c r="AT125" s="149" t="s">
        <v>147</v>
      </c>
      <c r="AU125" s="149" t="s">
        <v>79</v>
      </c>
      <c r="AY125" s="14" t="s">
        <v>143</v>
      </c>
      <c r="BE125" s="150">
        <f t="shared" si="4"/>
        <v>0</v>
      </c>
      <c r="BF125" s="150">
        <f t="shared" si="5"/>
        <v>1462.7950000000001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4" t="s">
        <v>152</v>
      </c>
      <c r="BK125" s="151">
        <f t="shared" si="9"/>
        <v>1462.7950000000001</v>
      </c>
      <c r="BL125" s="14" t="s">
        <v>178</v>
      </c>
      <c r="BM125" s="149" t="s">
        <v>151</v>
      </c>
    </row>
    <row r="126" spans="1:65" s="2" customFormat="1" ht="14.45" customHeight="1">
      <c r="A126" s="174"/>
      <c r="B126" s="138"/>
      <c r="C126" s="139" t="s">
        <v>345</v>
      </c>
      <c r="D126" s="139" t="s">
        <v>147</v>
      </c>
      <c r="E126" s="140" t="s">
        <v>822</v>
      </c>
      <c r="F126" s="141" t="s">
        <v>1463</v>
      </c>
      <c r="G126" s="142" t="s">
        <v>150</v>
      </c>
      <c r="H126" s="143">
        <v>26.1</v>
      </c>
      <c r="I126" s="143">
        <v>3</v>
      </c>
      <c r="J126" s="143">
        <f t="shared" si="0"/>
        <v>78.3</v>
      </c>
      <c r="K126" s="144"/>
      <c r="L126" s="27"/>
      <c r="M126" s="145" t="s">
        <v>1</v>
      </c>
      <c r="N126" s="146" t="s">
        <v>37</v>
      </c>
      <c r="O126" s="147">
        <v>0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R126" s="149" t="s">
        <v>178</v>
      </c>
      <c r="AT126" s="149" t="s">
        <v>147</v>
      </c>
      <c r="AU126" s="149" t="s">
        <v>79</v>
      </c>
      <c r="AY126" s="14" t="s">
        <v>143</v>
      </c>
      <c r="BE126" s="150">
        <f t="shared" si="4"/>
        <v>0</v>
      </c>
      <c r="BF126" s="150">
        <f t="shared" si="5"/>
        <v>78.3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152</v>
      </c>
      <c r="BK126" s="151">
        <f t="shared" si="9"/>
        <v>78.3</v>
      </c>
      <c r="BL126" s="14" t="s">
        <v>178</v>
      </c>
      <c r="BM126" s="149" t="s">
        <v>153</v>
      </c>
    </row>
    <row r="127" spans="1:65" s="2" customFormat="1" ht="24.2" customHeight="1">
      <c r="A127" s="174"/>
      <c r="B127" s="138"/>
      <c r="C127" s="139" t="s">
        <v>226</v>
      </c>
      <c r="D127" s="139" t="s">
        <v>147</v>
      </c>
      <c r="E127" s="140" t="s">
        <v>1464</v>
      </c>
      <c r="F127" s="141" t="s">
        <v>1465</v>
      </c>
      <c r="G127" s="142" t="s">
        <v>254</v>
      </c>
      <c r="H127" s="143">
        <v>2</v>
      </c>
      <c r="I127" s="143">
        <v>220</v>
      </c>
      <c r="J127" s="143">
        <f t="shared" si="0"/>
        <v>440</v>
      </c>
      <c r="K127" s="144"/>
      <c r="L127" s="27"/>
      <c r="M127" s="145" t="s">
        <v>1</v>
      </c>
      <c r="N127" s="146" t="s">
        <v>37</v>
      </c>
      <c r="O127" s="147">
        <v>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R127" s="149" t="s">
        <v>178</v>
      </c>
      <c r="AT127" s="149" t="s">
        <v>147</v>
      </c>
      <c r="AU127" s="149" t="s">
        <v>79</v>
      </c>
      <c r="AY127" s="14" t="s">
        <v>143</v>
      </c>
      <c r="BE127" s="150">
        <f t="shared" si="4"/>
        <v>0</v>
      </c>
      <c r="BF127" s="150">
        <f t="shared" si="5"/>
        <v>440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152</v>
      </c>
      <c r="BK127" s="151">
        <f t="shared" si="9"/>
        <v>440</v>
      </c>
      <c r="BL127" s="14" t="s">
        <v>178</v>
      </c>
      <c r="BM127" s="149" t="s">
        <v>161</v>
      </c>
    </row>
    <row r="128" spans="1:65" s="2" customFormat="1" ht="24.2" customHeight="1">
      <c r="A128" s="174"/>
      <c r="B128" s="138"/>
      <c r="C128" s="139" t="s">
        <v>521</v>
      </c>
      <c r="D128" s="139" t="s">
        <v>147</v>
      </c>
      <c r="E128" s="140" t="s">
        <v>1466</v>
      </c>
      <c r="F128" s="141" t="s">
        <v>1467</v>
      </c>
      <c r="G128" s="142" t="s">
        <v>254</v>
      </c>
      <c r="H128" s="143">
        <v>2</v>
      </c>
      <c r="I128" s="143">
        <v>55</v>
      </c>
      <c r="J128" s="143">
        <f t="shared" si="0"/>
        <v>110</v>
      </c>
      <c r="K128" s="144"/>
      <c r="L128" s="27"/>
      <c r="M128" s="145" t="s">
        <v>1</v>
      </c>
      <c r="N128" s="146" t="s">
        <v>37</v>
      </c>
      <c r="O128" s="147">
        <v>0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R128" s="149" t="s">
        <v>178</v>
      </c>
      <c r="AT128" s="149" t="s">
        <v>147</v>
      </c>
      <c r="AU128" s="149" t="s">
        <v>79</v>
      </c>
      <c r="AY128" s="14" t="s">
        <v>143</v>
      </c>
      <c r="BE128" s="150">
        <f t="shared" si="4"/>
        <v>0</v>
      </c>
      <c r="BF128" s="150">
        <f t="shared" si="5"/>
        <v>110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152</v>
      </c>
      <c r="BK128" s="151">
        <f t="shared" si="9"/>
        <v>110</v>
      </c>
      <c r="BL128" s="14" t="s">
        <v>178</v>
      </c>
      <c r="BM128" s="149" t="s">
        <v>164</v>
      </c>
    </row>
    <row r="129" spans="1:65" s="2" customFormat="1" ht="14.45" customHeight="1">
      <c r="A129" s="174"/>
      <c r="B129" s="138"/>
      <c r="C129" s="139" t="s">
        <v>71</v>
      </c>
      <c r="D129" s="139" t="s">
        <v>147</v>
      </c>
      <c r="E129" s="140" t="s">
        <v>1468</v>
      </c>
      <c r="F129" s="141" t="s">
        <v>1469</v>
      </c>
      <c r="G129" s="142" t="s">
        <v>172</v>
      </c>
      <c r="H129" s="143">
        <v>2</v>
      </c>
      <c r="I129" s="143">
        <v>25</v>
      </c>
      <c r="J129" s="143">
        <f t="shared" si="0"/>
        <v>50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R129" s="149" t="s">
        <v>178</v>
      </c>
      <c r="AT129" s="149" t="s">
        <v>147</v>
      </c>
      <c r="AU129" s="149" t="s">
        <v>79</v>
      </c>
      <c r="AY129" s="14" t="s">
        <v>143</v>
      </c>
      <c r="BE129" s="150">
        <f t="shared" si="4"/>
        <v>0</v>
      </c>
      <c r="BF129" s="150">
        <f t="shared" si="5"/>
        <v>50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152</v>
      </c>
      <c r="BK129" s="151">
        <f t="shared" si="9"/>
        <v>50</v>
      </c>
      <c r="BL129" s="14" t="s">
        <v>178</v>
      </c>
      <c r="BM129" s="149" t="s">
        <v>168</v>
      </c>
    </row>
    <row r="130" spans="1:65" s="2" customFormat="1" ht="14.45" customHeight="1">
      <c r="A130" s="174"/>
      <c r="B130" s="138"/>
      <c r="C130" s="139" t="s">
        <v>71</v>
      </c>
      <c r="D130" s="139" t="s">
        <v>147</v>
      </c>
      <c r="E130" s="140" t="s">
        <v>1470</v>
      </c>
      <c r="F130" s="141" t="s">
        <v>1471</v>
      </c>
      <c r="G130" s="142" t="s">
        <v>172</v>
      </c>
      <c r="H130" s="143">
        <v>2</v>
      </c>
      <c r="I130" s="143">
        <v>175</v>
      </c>
      <c r="J130" s="143">
        <f t="shared" si="0"/>
        <v>350</v>
      </c>
      <c r="K130" s="144"/>
      <c r="L130" s="27"/>
      <c r="M130" s="145" t="s">
        <v>1</v>
      </c>
      <c r="N130" s="146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R130" s="149" t="s">
        <v>178</v>
      </c>
      <c r="AT130" s="149" t="s">
        <v>147</v>
      </c>
      <c r="AU130" s="149" t="s">
        <v>79</v>
      </c>
      <c r="AY130" s="14" t="s">
        <v>143</v>
      </c>
      <c r="BE130" s="150">
        <f t="shared" si="4"/>
        <v>0</v>
      </c>
      <c r="BF130" s="150">
        <f t="shared" si="5"/>
        <v>350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350</v>
      </c>
      <c r="BL130" s="14" t="s">
        <v>178</v>
      </c>
      <c r="BM130" s="149" t="s">
        <v>173</v>
      </c>
    </row>
    <row r="131" spans="1:65" s="2" customFormat="1" ht="14.45" customHeight="1">
      <c r="A131" s="174"/>
      <c r="B131" s="138"/>
      <c r="C131" s="139" t="s">
        <v>834</v>
      </c>
      <c r="D131" s="139" t="s">
        <v>147</v>
      </c>
      <c r="E131" s="140" t="s">
        <v>1472</v>
      </c>
      <c r="F131" s="141" t="s">
        <v>1473</v>
      </c>
      <c r="G131" s="142" t="s">
        <v>150</v>
      </c>
      <c r="H131" s="143">
        <v>30.38</v>
      </c>
      <c r="I131" s="143">
        <v>17.5</v>
      </c>
      <c r="J131" s="143">
        <f t="shared" si="0"/>
        <v>531.65</v>
      </c>
      <c r="K131" s="144"/>
      <c r="L131" s="27"/>
      <c r="M131" s="145" t="s">
        <v>1</v>
      </c>
      <c r="N131" s="146" t="s">
        <v>37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R131" s="149" t="s">
        <v>178</v>
      </c>
      <c r="AT131" s="149" t="s">
        <v>147</v>
      </c>
      <c r="AU131" s="149" t="s">
        <v>79</v>
      </c>
      <c r="AY131" s="14" t="s">
        <v>143</v>
      </c>
      <c r="BE131" s="150">
        <f t="shared" si="4"/>
        <v>0</v>
      </c>
      <c r="BF131" s="150">
        <f t="shared" si="5"/>
        <v>531.65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531.65</v>
      </c>
      <c r="BL131" s="14" t="s">
        <v>178</v>
      </c>
      <c r="BM131" s="149" t="s">
        <v>178</v>
      </c>
    </row>
    <row r="132" spans="1:65" s="2" customFormat="1" ht="14.45" customHeight="1">
      <c r="A132" s="174"/>
      <c r="B132" s="138"/>
      <c r="C132" s="139" t="s">
        <v>71</v>
      </c>
      <c r="D132" s="139" t="s">
        <v>147</v>
      </c>
      <c r="E132" s="140" t="s">
        <v>1474</v>
      </c>
      <c r="F132" s="141" t="s">
        <v>1475</v>
      </c>
      <c r="G132" s="142" t="s">
        <v>254</v>
      </c>
      <c r="H132" s="143">
        <v>0.33</v>
      </c>
      <c r="I132" s="143">
        <v>220</v>
      </c>
      <c r="J132" s="143">
        <f t="shared" si="0"/>
        <v>72.599999999999994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R132" s="149" t="s">
        <v>178</v>
      </c>
      <c r="AT132" s="149" t="s">
        <v>147</v>
      </c>
      <c r="AU132" s="149" t="s">
        <v>79</v>
      </c>
      <c r="AY132" s="14" t="s">
        <v>143</v>
      </c>
      <c r="BE132" s="150">
        <f t="shared" si="4"/>
        <v>0</v>
      </c>
      <c r="BF132" s="150">
        <f t="shared" si="5"/>
        <v>72.599999999999994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152</v>
      </c>
      <c r="BK132" s="151">
        <f t="shared" si="9"/>
        <v>72.599999999999994</v>
      </c>
      <c r="BL132" s="14" t="s">
        <v>178</v>
      </c>
      <c r="BM132" s="149" t="s">
        <v>184</v>
      </c>
    </row>
    <row r="133" spans="1:65" s="2" customFormat="1" ht="14.45" customHeight="1">
      <c r="A133" s="174"/>
      <c r="B133" s="138"/>
      <c r="C133" s="139" t="s">
        <v>71</v>
      </c>
      <c r="D133" s="139" t="s">
        <v>147</v>
      </c>
      <c r="E133" s="140" t="s">
        <v>1476</v>
      </c>
      <c r="F133" s="141" t="s">
        <v>1477</v>
      </c>
      <c r="G133" s="142" t="s">
        <v>254</v>
      </c>
      <c r="H133" s="143">
        <v>220</v>
      </c>
      <c r="I133" s="143">
        <v>1</v>
      </c>
      <c r="J133" s="143">
        <f t="shared" si="0"/>
        <v>220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R133" s="149" t="s">
        <v>178</v>
      </c>
      <c r="AT133" s="149" t="s">
        <v>147</v>
      </c>
      <c r="AU133" s="149" t="s">
        <v>79</v>
      </c>
      <c r="AY133" s="14" t="s">
        <v>143</v>
      </c>
      <c r="BE133" s="150">
        <f t="shared" si="4"/>
        <v>0</v>
      </c>
      <c r="BF133" s="150">
        <f t="shared" si="5"/>
        <v>220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152</v>
      </c>
      <c r="BK133" s="151">
        <f t="shared" si="9"/>
        <v>220</v>
      </c>
      <c r="BL133" s="14" t="s">
        <v>178</v>
      </c>
      <c r="BM133" s="149" t="s">
        <v>7</v>
      </c>
    </row>
    <row r="134" spans="1:65" s="2" customFormat="1" ht="14.45" customHeight="1">
      <c r="A134" s="174"/>
      <c r="B134" s="138"/>
      <c r="C134" s="139" t="s">
        <v>71</v>
      </c>
      <c r="D134" s="139" t="s">
        <v>147</v>
      </c>
      <c r="E134" s="140" t="s">
        <v>1478</v>
      </c>
      <c r="F134" s="141" t="s">
        <v>1479</v>
      </c>
      <c r="G134" s="142" t="s">
        <v>254</v>
      </c>
      <c r="H134" s="143">
        <v>22</v>
      </c>
      <c r="I134" s="143">
        <v>4.5</v>
      </c>
      <c r="J134" s="143">
        <f t="shared" si="0"/>
        <v>99</v>
      </c>
      <c r="K134" s="144"/>
      <c r="L134" s="27"/>
      <c r="M134" s="145" t="s">
        <v>1</v>
      </c>
      <c r="N134" s="146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R134" s="149" t="s">
        <v>178</v>
      </c>
      <c r="AT134" s="149" t="s">
        <v>147</v>
      </c>
      <c r="AU134" s="149" t="s">
        <v>79</v>
      </c>
      <c r="AY134" s="14" t="s">
        <v>143</v>
      </c>
      <c r="BE134" s="150">
        <f t="shared" si="4"/>
        <v>0</v>
      </c>
      <c r="BF134" s="150">
        <f t="shared" si="5"/>
        <v>99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99</v>
      </c>
      <c r="BL134" s="14" t="s">
        <v>178</v>
      </c>
      <c r="BM134" s="149" t="s">
        <v>190</v>
      </c>
    </row>
    <row r="135" spans="1:65" s="2" customFormat="1" ht="14.45" customHeight="1">
      <c r="A135" s="174"/>
      <c r="B135" s="138"/>
      <c r="C135" s="139" t="s">
        <v>71</v>
      </c>
      <c r="D135" s="139" t="s">
        <v>147</v>
      </c>
      <c r="E135" s="140" t="s">
        <v>1480</v>
      </c>
      <c r="F135" s="141" t="s">
        <v>1481</v>
      </c>
      <c r="G135" s="142" t="s">
        <v>254</v>
      </c>
      <c r="H135" s="143">
        <v>22</v>
      </c>
      <c r="I135" s="143">
        <v>7.5</v>
      </c>
      <c r="J135" s="143">
        <f t="shared" si="0"/>
        <v>165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R135" s="149" t="s">
        <v>178</v>
      </c>
      <c r="AT135" s="149" t="s">
        <v>147</v>
      </c>
      <c r="AU135" s="149" t="s">
        <v>79</v>
      </c>
      <c r="AY135" s="14" t="s">
        <v>143</v>
      </c>
      <c r="BE135" s="150">
        <f t="shared" si="4"/>
        <v>0</v>
      </c>
      <c r="BF135" s="150">
        <f t="shared" si="5"/>
        <v>165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165</v>
      </c>
      <c r="BL135" s="14" t="s">
        <v>178</v>
      </c>
      <c r="BM135" s="149" t="s">
        <v>194</v>
      </c>
    </row>
    <row r="136" spans="1:65" s="2" customFormat="1" ht="24.2" customHeight="1">
      <c r="A136" s="174"/>
      <c r="B136" s="138"/>
      <c r="C136" s="139" t="s">
        <v>660</v>
      </c>
      <c r="D136" s="139" t="s">
        <v>147</v>
      </c>
      <c r="E136" s="140" t="s">
        <v>1066</v>
      </c>
      <c r="F136" s="141" t="s">
        <v>1482</v>
      </c>
      <c r="G136" s="142" t="s">
        <v>1068</v>
      </c>
      <c r="H136" s="143">
        <v>120</v>
      </c>
      <c r="I136" s="143">
        <v>1.41</v>
      </c>
      <c r="J136" s="143">
        <f t="shared" si="0"/>
        <v>169.2</v>
      </c>
      <c r="K136" s="144"/>
      <c r="L136" s="27"/>
      <c r="M136" s="145" t="s">
        <v>1</v>
      </c>
      <c r="N136" s="146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R136" s="149" t="s">
        <v>178</v>
      </c>
      <c r="AT136" s="149" t="s">
        <v>147</v>
      </c>
      <c r="AU136" s="149" t="s">
        <v>79</v>
      </c>
      <c r="AY136" s="14" t="s">
        <v>143</v>
      </c>
      <c r="BE136" s="150">
        <f t="shared" si="4"/>
        <v>0</v>
      </c>
      <c r="BF136" s="150">
        <f t="shared" si="5"/>
        <v>169.2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169.2</v>
      </c>
      <c r="BL136" s="14" t="s">
        <v>178</v>
      </c>
      <c r="BM136" s="149" t="s">
        <v>198</v>
      </c>
    </row>
    <row r="137" spans="1:65" s="2" customFormat="1" ht="14.45" customHeight="1">
      <c r="A137" s="174"/>
      <c r="B137" s="138"/>
      <c r="C137" s="139" t="s">
        <v>841</v>
      </c>
      <c r="D137" s="139" t="s">
        <v>147</v>
      </c>
      <c r="E137" s="140" t="s">
        <v>1483</v>
      </c>
      <c r="F137" s="141" t="s">
        <v>1484</v>
      </c>
      <c r="G137" s="142" t="s">
        <v>172</v>
      </c>
      <c r="H137" s="143">
        <v>6</v>
      </c>
      <c r="I137" s="143">
        <v>26.5</v>
      </c>
      <c r="J137" s="143">
        <f t="shared" si="0"/>
        <v>159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R137" s="149" t="s">
        <v>178</v>
      </c>
      <c r="AT137" s="149" t="s">
        <v>147</v>
      </c>
      <c r="AU137" s="149" t="s">
        <v>79</v>
      </c>
      <c r="AY137" s="14" t="s">
        <v>143</v>
      </c>
      <c r="BE137" s="150">
        <f t="shared" si="4"/>
        <v>0</v>
      </c>
      <c r="BF137" s="150">
        <f t="shared" si="5"/>
        <v>159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159</v>
      </c>
      <c r="BL137" s="14" t="s">
        <v>178</v>
      </c>
      <c r="BM137" s="149" t="s">
        <v>202</v>
      </c>
    </row>
    <row r="138" spans="1:65" s="2" customFormat="1" ht="24">
      <c r="A138" s="174"/>
      <c r="B138" s="138"/>
      <c r="C138" s="139" t="s">
        <v>663</v>
      </c>
      <c r="D138" s="139" t="s">
        <v>147</v>
      </c>
      <c r="E138" s="140" t="s">
        <v>826</v>
      </c>
      <c r="F138" s="141" t="s">
        <v>827</v>
      </c>
      <c r="G138" s="142" t="s">
        <v>292</v>
      </c>
      <c r="H138" s="143">
        <v>99</v>
      </c>
      <c r="I138" s="143">
        <v>3.8759999999999999</v>
      </c>
      <c r="J138" s="143">
        <f t="shared" si="0"/>
        <v>383.72399999999999</v>
      </c>
      <c r="K138" s="144"/>
      <c r="L138" s="27"/>
      <c r="M138" s="182" t="s">
        <v>1</v>
      </c>
      <c r="N138" s="183" t="s">
        <v>37</v>
      </c>
      <c r="O138" s="184">
        <v>0</v>
      </c>
      <c r="P138" s="184">
        <f t="shared" si="1"/>
        <v>0</v>
      </c>
      <c r="Q138" s="184">
        <v>0</v>
      </c>
      <c r="R138" s="184">
        <f t="shared" si="2"/>
        <v>0</v>
      </c>
      <c r="S138" s="184">
        <v>0</v>
      </c>
      <c r="T138" s="185">
        <f t="shared" si="3"/>
        <v>0</v>
      </c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R138" s="149" t="s">
        <v>178</v>
      </c>
      <c r="AT138" s="149" t="s">
        <v>147</v>
      </c>
      <c r="AU138" s="149" t="s">
        <v>79</v>
      </c>
      <c r="AY138" s="14" t="s">
        <v>143</v>
      </c>
      <c r="BE138" s="150">
        <f t="shared" si="4"/>
        <v>0</v>
      </c>
      <c r="BF138" s="150">
        <f t="shared" si="5"/>
        <v>383.72399999999999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383.72399999999999</v>
      </c>
      <c r="BL138" s="14" t="s">
        <v>178</v>
      </c>
      <c r="BM138" s="149" t="s">
        <v>206</v>
      </c>
    </row>
    <row r="139" spans="1:65" s="2" customFormat="1" ht="12">
      <c r="A139" s="193"/>
      <c r="B139" s="138"/>
      <c r="C139" s="194"/>
      <c r="D139" s="194"/>
      <c r="E139" s="195"/>
      <c r="F139" s="196"/>
      <c r="G139" s="197"/>
      <c r="H139" s="198"/>
      <c r="I139" s="198"/>
      <c r="J139" s="198"/>
      <c r="K139" s="144"/>
      <c r="L139" s="27"/>
      <c r="M139" s="145"/>
      <c r="N139" s="146"/>
      <c r="O139" s="147"/>
      <c r="P139" s="147"/>
      <c r="Q139" s="147"/>
      <c r="R139" s="147"/>
      <c r="S139" s="147"/>
      <c r="T139" s="148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R139" s="149"/>
      <c r="AT139" s="149"/>
      <c r="AU139" s="149"/>
      <c r="AY139" s="14"/>
      <c r="BE139" s="150"/>
      <c r="BF139" s="150"/>
      <c r="BG139" s="150"/>
      <c r="BH139" s="150"/>
      <c r="BI139" s="150"/>
      <c r="BJ139" s="14"/>
      <c r="BK139" s="151"/>
      <c r="BL139" s="14"/>
      <c r="BM139" s="149"/>
    </row>
    <row r="140" spans="1:65" s="2" customFormat="1" ht="15">
      <c r="A140" s="193"/>
      <c r="B140" s="138"/>
      <c r="C140" s="12"/>
      <c r="D140" s="127" t="s">
        <v>70</v>
      </c>
      <c r="E140" s="128" t="s">
        <v>1485</v>
      </c>
      <c r="F140" s="128" t="s">
        <v>295</v>
      </c>
      <c r="G140" s="12"/>
      <c r="H140" s="12"/>
      <c r="I140" s="12"/>
      <c r="J140" s="129">
        <f>SUM(J141:J144)</f>
        <v>1441.29</v>
      </c>
      <c r="K140" s="144"/>
      <c r="L140" s="27"/>
      <c r="M140" s="145"/>
      <c r="N140" s="146"/>
      <c r="O140" s="147"/>
      <c r="P140" s="147"/>
      <c r="Q140" s="147"/>
      <c r="R140" s="147"/>
      <c r="S140" s="147"/>
      <c r="T140" s="148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R140" s="149"/>
      <c r="AT140" s="149"/>
      <c r="AU140" s="149"/>
      <c r="AY140" s="14"/>
      <c r="BE140" s="150"/>
      <c r="BF140" s="150"/>
      <c r="BG140" s="150"/>
      <c r="BH140" s="150"/>
      <c r="BI140" s="150"/>
      <c r="BJ140" s="14"/>
      <c r="BK140" s="151"/>
      <c r="BL140" s="14"/>
      <c r="BM140" s="149"/>
    </row>
    <row r="141" spans="1:65" s="2" customFormat="1" ht="14.45" customHeight="1">
      <c r="A141" s="193"/>
      <c r="B141" s="138"/>
      <c r="C141" s="139" t="s">
        <v>71</v>
      </c>
      <c r="D141" s="139" t="s">
        <v>147</v>
      </c>
      <c r="E141" s="140" t="s">
        <v>1486</v>
      </c>
      <c r="F141" s="141" t="s">
        <v>1487</v>
      </c>
      <c r="G141" s="142" t="s">
        <v>275</v>
      </c>
      <c r="H141" s="143">
        <v>25</v>
      </c>
      <c r="I141" s="143">
        <v>1.3</v>
      </c>
      <c r="J141" s="143">
        <f>ROUND(I141*H141,3)</f>
        <v>32.5</v>
      </c>
      <c r="K141" s="144"/>
      <c r="L141" s="27"/>
      <c r="M141" s="145"/>
      <c r="N141" s="146" t="s">
        <v>37</v>
      </c>
      <c r="O141" s="147"/>
      <c r="P141" s="147"/>
      <c r="Q141" s="147"/>
      <c r="R141" s="147"/>
      <c r="S141" s="147"/>
      <c r="T141" s="148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R141" s="149"/>
      <c r="AT141" s="149"/>
      <c r="AU141" s="149"/>
      <c r="AY141" s="14"/>
      <c r="BE141" s="150"/>
      <c r="BF141" s="150"/>
      <c r="BG141" s="150"/>
      <c r="BH141" s="150"/>
      <c r="BI141" s="150"/>
      <c r="BJ141" s="14"/>
      <c r="BK141" s="151"/>
      <c r="BL141" s="14"/>
      <c r="BM141" s="149"/>
    </row>
    <row r="142" spans="1:65" s="2" customFormat="1" ht="14.45" customHeight="1">
      <c r="A142" s="193"/>
      <c r="B142" s="138"/>
      <c r="C142" s="139" t="s">
        <v>71</v>
      </c>
      <c r="D142" s="139" t="s">
        <v>147</v>
      </c>
      <c r="E142" s="140" t="s">
        <v>1488</v>
      </c>
      <c r="F142" s="141" t="s">
        <v>1489</v>
      </c>
      <c r="G142" s="142" t="s">
        <v>150</v>
      </c>
      <c r="H142" s="143">
        <v>26.74</v>
      </c>
      <c r="I142" s="143">
        <v>20</v>
      </c>
      <c r="J142" s="143">
        <f>ROUND(I142*H142,3)</f>
        <v>534.79999999999995</v>
      </c>
      <c r="K142" s="144"/>
      <c r="L142" s="27"/>
      <c r="M142" s="145"/>
      <c r="N142" s="146" t="s">
        <v>37</v>
      </c>
      <c r="O142" s="147"/>
      <c r="P142" s="147"/>
      <c r="Q142" s="147"/>
      <c r="R142" s="147"/>
      <c r="S142" s="147"/>
      <c r="T142" s="148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R142" s="149"/>
      <c r="AT142" s="149"/>
      <c r="AU142" s="149"/>
      <c r="AY142" s="14"/>
      <c r="BE142" s="150"/>
      <c r="BF142" s="150"/>
      <c r="BG142" s="150"/>
      <c r="BH142" s="150"/>
      <c r="BI142" s="150"/>
      <c r="BJ142" s="14"/>
      <c r="BK142" s="151"/>
      <c r="BL142" s="14"/>
      <c r="BM142" s="149"/>
    </row>
    <row r="143" spans="1:65" s="2" customFormat="1" ht="14.45" customHeight="1">
      <c r="A143" s="193"/>
      <c r="B143" s="138"/>
      <c r="C143" s="139" t="s">
        <v>71</v>
      </c>
      <c r="D143" s="139" t="s">
        <v>147</v>
      </c>
      <c r="E143" s="140" t="s">
        <v>1490</v>
      </c>
      <c r="F143" s="141" t="s">
        <v>1491</v>
      </c>
      <c r="G143" s="142" t="s">
        <v>275</v>
      </c>
      <c r="H143" s="143">
        <v>133.69999999999999</v>
      </c>
      <c r="I143" s="143">
        <v>5.5</v>
      </c>
      <c r="J143" s="143">
        <f>ROUND(I143*H143,3)</f>
        <v>735.35</v>
      </c>
      <c r="K143" s="144"/>
      <c r="L143" s="27"/>
      <c r="M143" s="145"/>
      <c r="N143" s="146" t="s">
        <v>37</v>
      </c>
      <c r="O143" s="147"/>
      <c r="P143" s="147"/>
      <c r="Q143" s="147"/>
      <c r="R143" s="147"/>
      <c r="S143" s="147"/>
      <c r="T143" s="148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R143" s="149"/>
      <c r="AT143" s="149"/>
      <c r="AU143" s="149"/>
      <c r="AY143" s="14"/>
      <c r="BE143" s="150"/>
      <c r="BF143" s="150"/>
      <c r="BG143" s="150"/>
      <c r="BH143" s="150"/>
      <c r="BI143" s="150"/>
      <c r="BJ143" s="14"/>
      <c r="BK143" s="151"/>
      <c r="BL143" s="14"/>
      <c r="BM143" s="149"/>
    </row>
    <row r="144" spans="1:65" s="2" customFormat="1" ht="14.45" customHeight="1">
      <c r="A144" s="193"/>
      <c r="B144" s="138"/>
      <c r="C144" s="139" t="s">
        <v>71</v>
      </c>
      <c r="D144" s="139" t="s">
        <v>147</v>
      </c>
      <c r="E144" s="140" t="s">
        <v>1492</v>
      </c>
      <c r="F144" s="141" t="s">
        <v>1493</v>
      </c>
      <c r="G144" s="142" t="s">
        <v>292</v>
      </c>
      <c r="H144" s="143">
        <v>40</v>
      </c>
      <c r="I144" s="143">
        <v>3.4660000000000002</v>
      </c>
      <c r="J144" s="143">
        <f>ROUND(I144*H144,3)</f>
        <v>138.63999999999999</v>
      </c>
      <c r="K144" s="144"/>
      <c r="L144" s="27"/>
      <c r="M144" s="145"/>
      <c r="N144" s="146" t="s">
        <v>37</v>
      </c>
      <c r="O144" s="147"/>
      <c r="P144" s="147"/>
      <c r="Q144" s="147"/>
      <c r="R144" s="147"/>
      <c r="S144" s="147"/>
      <c r="T144" s="148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R144" s="149"/>
      <c r="AT144" s="149"/>
      <c r="AU144" s="149"/>
      <c r="AY144" s="14"/>
      <c r="BE144" s="150"/>
      <c r="BF144" s="150"/>
      <c r="BG144" s="150"/>
      <c r="BH144" s="150"/>
      <c r="BI144" s="150"/>
      <c r="BJ144" s="14"/>
      <c r="BK144" s="151"/>
      <c r="BL144" s="14"/>
      <c r="BM144" s="149"/>
    </row>
    <row r="145" spans="1:31" s="2" customFormat="1" ht="6.95" customHeight="1">
      <c r="A145" s="174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7"/>
      <c r="M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</row>
  </sheetData>
  <mergeCells count="8">
    <mergeCell ref="E87:H87"/>
    <mergeCell ref="E112:H112"/>
    <mergeCell ref="E114:H114"/>
    <mergeCell ref="L2:V2"/>
    <mergeCell ref="E7:H7"/>
    <mergeCell ref="E9:H9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76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983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ROUND(J133, 2)</f>
        <v>12779.65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ROUND((SUM(BE133:BE275)),  2)</f>
        <v>0</v>
      </c>
      <c r="G33" s="26"/>
      <c r="H33" s="26"/>
      <c r="I33" s="95">
        <v>0.2</v>
      </c>
      <c r="J33" s="94">
        <f>ROUND(((SUM(BE133:BE275))*I33),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ROUND((SUM(BF133:BF275)),  2)</f>
        <v>12779.65</v>
      </c>
      <c r="G34" s="26"/>
      <c r="H34" s="26"/>
      <c r="I34" s="95">
        <v>0.2</v>
      </c>
      <c r="J34" s="94">
        <f>ROUND(((SUM(BF133:BF275))*I34),  2)</f>
        <v>2555.9299999999998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ROUND((SUM(BG133:BG275)),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ROUND((SUM(BH133:BH275)),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ROUND((SUM(BI133:BI275)),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15335.58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SO-01.3 - Zdravotechnika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J133</f>
        <v>12779.649000000001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2:12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J134</f>
        <v>1366.4929999999999</v>
      </c>
      <c r="L97" s="107"/>
    </row>
    <row r="98" spans="2:12" s="10" customFormat="1" ht="19.899999999999999" customHeight="1">
      <c r="B98" s="111"/>
      <c r="D98" s="112" t="s">
        <v>349</v>
      </c>
      <c r="E98" s="113"/>
      <c r="F98" s="113"/>
      <c r="G98" s="113"/>
      <c r="H98" s="113"/>
      <c r="I98" s="113"/>
      <c r="J98" s="114">
        <f>J135</f>
        <v>312.00000000000006</v>
      </c>
      <c r="L98" s="111"/>
    </row>
    <row r="99" spans="2:12" s="10" customFormat="1" ht="19.899999999999999" customHeight="1">
      <c r="B99" s="111"/>
      <c r="D99" s="112" t="s">
        <v>350</v>
      </c>
      <c r="E99" s="113"/>
      <c r="F99" s="113"/>
      <c r="G99" s="113"/>
      <c r="H99" s="113"/>
      <c r="I99" s="113"/>
      <c r="J99" s="114">
        <f>J145</f>
        <v>106.40299999999999</v>
      </c>
      <c r="L99" s="111"/>
    </row>
    <row r="100" spans="2:12" s="10" customFormat="1" ht="19.899999999999999" customHeight="1">
      <c r="B100" s="111"/>
      <c r="D100" s="112" t="s">
        <v>563</v>
      </c>
      <c r="E100" s="113"/>
      <c r="F100" s="113"/>
      <c r="G100" s="113"/>
      <c r="H100" s="113"/>
      <c r="I100" s="113"/>
      <c r="J100" s="114">
        <f>J149</f>
        <v>9.1419999999999995</v>
      </c>
      <c r="L100" s="111"/>
    </row>
    <row r="101" spans="2:12" s="10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J151</f>
        <v>16.952000000000002</v>
      </c>
      <c r="L101" s="111"/>
    </row>
    <row r="102" spans="2:12" s="10" customFormat="1" ht="19.899999999999999" customHeight="1">
      <c r="B102" s="111"/>
      <c r="D102" s="112" t="s">
        <v>984</v>
      </c>
      <c r="E102" s="113"/>
      <c r="F102" s="113"/>
      <c r="G102" s="113"/>
      <c r="H102" s="113"/>
      <c r="I102" s="113"/>
      <c r="J102" s="114">
        <f>J154</f>
        <v>334.40600000000001</v>
      </c>
      <c r="L102" s="111"/>
    </row>
    <row r="103" spans="2:12" s="10" customFormat="1" ht="19.899999999999999" customHeight="1">
      <c r="B103" s="111"/>
      <c r="D103" s="112" t="s">
        <v>116</v>
      </c>
      <c r="E103" s="113"/>
      <c r="F103" s="113"/>
      <c r="G103" s="113"/>
      <c r="H103" s="113"/>
      <c r="I103" s="113"/>
      <c r="J103" s="114">
        <f>J176</f>
        <v>542.29899999999998</v>
      </c>
      <c r="L103" s="111"/>
    </row>
    <row r="104" spans="2:12" s="10" customFormat="1" ht="19.899999999999999" customHeight="1">
      <c r="B104" s="111"/>
      <c r="D104" s="112" t="s">
        <v>117</v>
      </c>
      <c r="E104" s="113"/>
      <c r="F104" s="113"/>
      <c r="G104" s="113"/>
      <c r="H104" s="113"/>
      <c r="I104" s="113"/>
      <c r="J104" s="114">
        <f>J187</f>
        <v>45.290999999999997</v>
      </c>
      <c r="L104" s="111"/>
    </row>
    <row r="105" spans="2:12" s="9" customFormat="1" ht="24.95" customHeight="1">
      <c r="B105" s="107"/>
      <c r="D105" s="108" t="s">
        <v>118</v>
      </c>
      <c r="E105" s="109"/>
      <c r="F105" s="109"/>
      <c r="G105" s="109"/>
      <c r="H105" s="109"/>
      <c r="I105" s="109"/>
      <c r="J105" s="110">
        <f>J189</f>
        <v>11413.156000000001</v>
      </c>
      <c r="L105" s="107"/>
    </row>
    <row r="106" spans="2:12" s="10" customFormat="1" ht="19.899999999999999" customHeight="1">
      <c r="B106" s="111"/>
      <c r="D106" s="112" t="s">
        <v>119</v>
      </c>
      <c r="E106" s="113"/>
      <c r="F106" s="113"/>
      <c r="G106" s="113"/>
      <c r="H106" s="113"/>
      <c r="I106" s="113"/>
      <c r="J106" s="114">
        <f>J190</f>
        <v>17.904000000000003</v>
      </c>
      <c r="L106" s="111"/>
    </row>
    <row r="107" spans="2:12" s="10" customFormat="1" ht="19.899999999999999" customHeight="1">
      <c r="B107" s="111"/>
      <c r="D107" s="112" t="s">
        <v>565</v>
      </c>
      <c r="E107" s="113"/>
      <c r="F107" s="113"/>
      <c r="G107" s="113"/>
      <c r="H107" s="113"/>
      <c r="I107" s="113"/>
      <c r="J107" s="114">
        <f>J194</f>
        <v>383.01900000000001</v>
      </c>
      <c r="L107" s="111"/>
    </row>
    <row r="108" spans="2:12" s="10" customFormat="1" ht="19.899999999999999" customHeight="1">
      <c r="B108" s="111"/>
      <c r="D108" s="112" t="s">
        <v>985</v>
      </c>
      <c r="E108" s="113"/>
      <c r="F108" s="113"/>
      <c r="G108" s="113"/>
      <c r="H108" s="113"/>
      <c r="I108" s="113"/>
      <c r="J108" s="114">
        <f>J206</f>
        <v>576.84299999999996</v>
      </c>
      <c r="L108" s="111"/>
    </row>
    <row r="109" spans="2:12" s="10" customFormat="1" ht="19.899999999999999" customHeight="1">
      <c r="B109" s="111"/>
      <c r="D109" s="112" t="s">
        <v>986</v>
      </c>
      <c r="E109" s="113"/>
      <c r="F109" s="113"/>
      <c r="G109" s="113"/>
      <c r="H109" s="113"/>
      <c r="I109" s="113"/>
      <c r="J109" s="114">
        <f>J218</f>
        <v>1696.4010000000001</v>
      </c>
      <c r="L109" s="111"/>
    </row>
    <row r="110" spans="2:12" s="10" customFormat="1" ht="19.899999999999999" customHeight="1">
      <c r="B110" s="111"/>
      <c r="D110" s="112" t="s">
        <v>987</v>
      </c>
      <c r="E110" s="113"/>
      <c r="F110" s="113"/>
      <c r="G110" s="113"/>
      <c r="H110" s="113"/>
      <c r="I110" s="113"/>
      <c r="J110" s="114">
        <f>J230</f>
        <v>6906.786000000001</v>
      </c>
      <c r="L110" s="111"/>
    </row>
    <row r="111" spans="2:12" s="10" customFormat="1" ht="19.899999999999999" customHeight="1">
      <c r="B111" s="111"/>
      <c r="D111" s="112" t="s">
        <v>988</v>
      </c>
      <c r="E111" s="113"/>
      <c r="F111" s="113"/>
      <c r="G111" s="113"/>
      <c r="H111" s="113"/>
      <c r="I111" s="113"/>
      <c r="J111" s="114">
        <f>J267</f>
        <v>1567.3890000000001</v>
      </c>
      <c r="L111" s="111"/>
    </row>
    <row r="112" spans="2:12" s="10" customFormat="1" ht="19.899999999999999" customHeight="1">
      <c r="B112" s="111"/>
      <c r="D112" s="112" t="s">
        <v>989</v>
      </c>
      <c r="E112" s="113"/>
      <c r="F112" s="113"/>
      <c r="G112" s="113"/>
      <c r="H112" s="113"/>
      <c r="I112" s="113"/>
      <c r="J112" s="114">
        <f>J272</f>
        <v>264.81399999999996</v>
      </c>
      <c r="L112" s="111"/>
    </row>
    <row r="113" spans="1:31" s="9" customFormat="1" ht="24.95" customHeight="1">
      <c r="B113" s="107"/>
      <c r="D113" s="108" t="s">
        <v>128</v>
      </c>
      <c r="E113" s="109"/>
      <c r="F113" s="109"/>
      <c r="G113" s="109"/>
      <c r="H113" s="109"/>
      <c r="I113" s="109"/>
      <c r="J113" s="110">
        <f>J275</f>
        <v>0</v>
      </c>
      <c r="L113" s="107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129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12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35" t="str">
        <f>E7</f>
        <v>PRÍSTAVBA A STAVEBNÉ ÚPRAVY MŠ LEDNICKÉ ROVNE</v>
      </c>
      <c r="F123" s="236"/>
      <c r="G123" s="236"/>
      <c r="H123" s="23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106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221" t="str">
        <f>E9</f>
        <v>SO-01.3 - Zdravotechnika</v>
      </c>
      <c r="F125" s="234"/>
      <c r="G125" s="234"/>
      <c r="H125" s="234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16</v>
      </c>
      <c r="D127" s="26"/>
      <c r="E127" s="26"/>
      <c r="F127" s="21" t="str">
        <f>F12</f>
        <v xml:space="preserve"> </v>
      </c>
      <c r="G127" s="26"/>
      <c r="H127" s="26"/>
      <c r="I127" s="23" t="s">
        <v>18</v>
      </c>
      <c r="J127" s="49">
        <f>IF(J12="","",J12)</f>
        <v>44210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19</v>
      </c>
      <c r="D129" s="26"/>
      <c r="E129" s="26"/>
      <c r="F129" s="21" t="str">
        <f>E15</f>
        <v xml:space="preserve"> </v>
      </c>
      <c r="G129" s="26"/>
      <c r="H129" s="26"/>
      <c r="I129" s="23" t="s">
        <v>26</v>
      </c>
      <c r="J129" s="24" t="str">
        <f>E21</f>
        <v xml:space="preserve"> 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22</v>
      </c>
      <c r="D130" s="26"/>
      <c r="E130" s="26"/>
      <c r="F130" s="21" t="str">
        <f>IF(E18="","",E18)</f>
        <v>Last solution s.r.o.</v>
      </c>
      <c r="G130" s="26"/>
      <c r="H130" s="26"/>
      <c r="I130" s="23" t="s">
        <v>29</v>
      </c>
      <c r="J130" s="24" t="str">
        <f>E24</f>
        <v xml:space="preserve"> 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15"/>
      <c r="B132" s="116"/>
      <c r="C132" s="117" t="s">
        <v>130</v>
      </c>
      <c r="D132" s="118" t="s">
        <v>56</v>
      </c>
      <c r="E132" s="118" t="s">
        <v>52</v>
      </c>
      <c r="F132" s="118" t="s">
        <v>53</v>
      </c>
      <c r="G132" s="118" t="s">
        <v>131</v>
      </c>
      <c r="H132" s="118" t="s">
        <v>132</v>
      </c>
      <c r="I132" s="118" t="s">
        <v>133</v>
      </c>
      <c r="J132" s="119" t="s">
        <v>110</v>
      </c>
      <c r="K132" s="120" t="s">
        <v>134</v>
      </c>
      <c r="L132" s="121"/>
      <c r="M132" s="56" t="s">
        <v>1</v>
      </c>
      <c r="N132" s="57" t="s">
        <v>35</v>
      </c>
      <c r="O132" s="57" t="s">
        <v>135</v>
      </c>
      <c r="P132" s="57" t="s">
        <v>136</v>
      </c>
      <c r="Q132" s="57" t="s">
        <v>137</v>
      </c>
      <c r="R132" s="57" t="s">
        <v>138</v>
      </c>
      <c r="S132" s="57" t="s">
        <v>139</v>
      </c>
      <c r="T132" s="58" t="s">
        <v>140</v>
      </c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</row>
    <row r="133" spans="1:65" s="2" customFormat="1" ht="22.9" customHeight="1">
      <c r="A133" s="26"/>
      <c r="B133" s="27"/>
      <c r="C133" s="63" t="s">
        <v>111</v>
      </c>
      <c r="D133" s="26"/>
      <c r="E133" s="26"/>
      <c r="F133" s="26"/>
      <c r="G133" s="26"/>
      <c r="H133" s="26"/>
      <c r="I133" s="26"/>
      <c r="J133" s="122">
        <f>BK133</f>
        <v>12779.649000000001</v>
      </c>
      <c r="K133" s="26"/>
      <c r="L133" s="27"/>
      <c r="M133" s="59"/>
      <c r="N133" s="50"/>
      <c r="O133" s="60"/>
      <c r="P133" s="123">
        <f>P134+P189+P275</f>
        <v>0</v>
      </c>
      <c r="Q133" s="60"/>
      <c r="R133" s="123">
        <f>R134+R189+R275</f>
        <v>0</v>
      </c>
      <c r="S133" s="60"/>
      <c r="T133" s="124">
        <f>T134+T189+T275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70</v>
      </c>
      <c r="AU133" s="14" t="s">
        <v>112</v>
      </c>
      <c r="BK133" s="125">
        <f>BK134+BK189+BK275</f>
        <v>12779.649000000001</v>
      </c>
    </row>
    <row r="134" spans="1:65" s="12" customFormat="1" ht="25.9" customHeight="1">
      <c r="B134" s="126"/>
      <c r="D134" s="127" t="s">
        <v>70</v>
      </c>
      <c r="E134" s="128" t="s">
        <v>141</v>
      </c>
      <c r="F134" s="128" t="s">
        <v>142</v>
      </c>
      <c r="J134" s="129">
        <f>BK134</f>
        <v>1366.4929999999999</v>
      </c>
      <c r="L134" s="126"/>
      <c r="M134" s="130"/>
      <c r="N134" s="131"/>
      <c r="O134" s="131"/>
      <c r="P134" s="132">
        <f>P135+P145+P149+P151+P154+P176+P187</f>
        <v>0</v>
      </c>
      <c r="Q134" s="131"/>
      <c r="R134" s="132">
        <f>R135+R145+R149+R151+R154+R176+R187</f>
        <v>0</v>
      </c>
      <c r="S134" s="131"/>
      <c r="T134" s="133">
        <f>T135+T145+T149+T151+T154+T176+T187</f>
        <v>0</v>
      </c>
      <c r="AR134" s="127" t="s">
        <v>79</v>
      </c>
      <c r="AT134" s="134" t="s">
        <v>70</v>
      </c>
      <c r="AU134" s="134" t="s">
        <v>71</v>
      </c>
      <c r="AY134" s="127" t="s">
        <v>143</v>
      </c>
      <c r="BK134" s="135">
        <f>BK135+BK145+BK149+BK151+BK154+BK176+BK187</f>
        <v>1366.4929999999999</v>
      </c>
    </row>
    <row r="135" spans="1:65" s="12" customFormat="1" ht="22.9" customHeight="1">
      <c r="B135" s="126"/>
      <c r="D135" s="127" t="s">
        <v>70</v>
      </c>
      <c r="E135" s="136" t="s">
        <v>79</v>
      </c>
      <c r="F135" s="136" t="s">
        <v>353</v>
      </c>
      <c r="J135" s="137">
        <f>BK135</f>
        <v>312.00000000000006</v>
      </c>
      <c r="L135" s="126"/>
      <c r="M135" s="130"/>
      <c r="N135" s="131"/>
      <c r="O135" s="131"/>
      <c r="P135" s="132">
        <f>SUM(P136:P144)</f>
        <v>0</v>
      </c>
      <c r="Q135" s="131"/>
      <c r="R135" s="132">
        <f>SUM(R136:R144)</f>
        <v>0</v>
      </c>
      <c r="S135" s="131"/>
      <c r="T135" s="133">
        <f>SUM(T136:T144)</f>
        <v>0</v>
      </c>
      <c r="AR135" s="127" t="s">
        <v>79</v>
      </c>
      <c r="AT135" s="134" t="s">
        <v>70</v>
      </c>
      <c r="AU135" s="134" t="s">
        <v>79</v>
      </c>
      <c r="AY135" s="127" t="s">
        <v>143</v>
      </c>
      <c r="BK135" s="135">
        <f>SUM(BK136:BK144)</f>
        <v>312.00000000000006</v>
      </c>
    </row>
    <row r="136" spans="1:65" s="2" customFormat="1" ht="24" customHeight="1">
      <c r="A136" s="26"/>
      <c r="B136" s="138"/>
      <c r="C136" s="139" t="s">
        <v>79</v>
      </c>
      <c r="D136" s="139" t="s">
        <v>147</v>
      </c>
      <c r="E136" s="140" t="s">
        <v>990</v>
      </c>
      <c r="F136" s="141" t="s">
        <v>991</v>
      </c>
      <c r="G136" s="142" t="s">
        <v>366</v>
      </c>
      <c r="H136" s="143">
        <v>3.4</v>
      </c>
      <c r="I136" s="143">
        <v>62.097000000000001</v>
      </c>
      <c r="J136" s="143">
        <f t="shared" ref="J136:J144" si="0">ROUND(I136*H136,3)</f>
        <v>211.13</v>
      </c>
      <c r="K136" s="144"/>
      <c r="L136" s="27"/>
      <c r="M136" s="145" t="s">
        <v>1</v>
      </c>
      <c r="N136" s="146" t="s">
        <v>37</v>
      </c>
      <c r="O136" s="147">
        <v>0</v>
      </c>
      <c r="P136" s="147">
        <f t="shared" ref="P136:P144" si="1">O136*H136</f>
        <v>0</v>
      </c>
      <c r="Q136" s="147">
        <v>0</v>
      </c>
      <c r="R136" s="147">
        <f t="shared" ref="R136:R144" si="2">Q136*H136</f>
        <v>0</v>
      </c>
      <c r="S136" s="147">
        <v>0</v>
      </c>
      <c r="T136" s="148">
        <f t="shared" ref="T136:T144" si="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151</v>
      </c>
      <c r="AT136" s="149" t="s">
        <v>147</v>
      </c>
      <c r="AU136" s="149" t="s">
        <v>152</v>
      </c>
      <c r="AY136" s="14" t="s">
        <v>143</v>
      </c>
      <c r="BE136" s="150">
        <f t="shared" ref="BE136:BE144" si="4">IF(N136="základná",J136,0)</f>
        <v>0</v>
      </c>
      <c r="BF136" s="150">
        <f t="shared" ref="BF136:BF144" si="5">IF(N136="znížená",J136,0)</f>
        <v>211.13</v>
      </c>
      <c r="BG136" s="150">
        <f t="shared" ref="BG136:BG144" si="6">IF(N136="zákl. prenesená",J136,0)</f>
        <v>0</v>
      </c>
      <c r="BH136" s="150">
        <f t="shared" ref="BH136:BH144" si="7">IF(N136="zníž. prenesená",J136,0)</f>
        <v>0</v>
      </c>
      <c r="BI136" s="150">
        <f t="shared" ref="BI136:BI144" si="8">IF(N136="nulová",J136,0)</f>
        <v>0</v>
      </c>
      <c r="BJ136" s="14" t="s">
        <v>152</v>
      </c>
      <c r="BK136" s="151">
        <f t="shared" ref="BK136:BK144" si="9">ROUND(I136*H136,3)</f>
        <v>211.13</v>
      </c>
      <c r="BL136" s="14" t="s">
        <v>151</v>
      </c>
      <c r="BM136" s="149" t="s">
        <v>152</v>
      </c>
    </row>
    <row r="137" spans="1:65" s="2" customFormat="1" ht="24" customHeight="1">
      <c r="A137" s="26"/>
      <c r="B137" s="138"/>
      <c r="C137" s="139" t="s">
        <v>152</v>
      </c>
      <c r="D137" s="139" t="s">
        <v>147</v>
      </c>
      <c r="E137" s="140" t="s">
        <v>992</v>
      </c>
      <c r="F137" s="141" t="s">
        <v>993</v>
      </c>
      <c r="G137" s="142" t="s">
        <v>366</v>
      </c>
      <c r="H137" s="143">
        <v>3.4</v>
      </c>
      <c r="I137" s="143">
        <v>12.211</v>
      </c>
      <c r="J137" s="143">
        <f t="shared" si="0"/>
        <v>41.517000000000003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151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41.517000000000003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41.517000000000003</v>
      </c>
      <c r="BL137" s="14" t="s">
        <v>151</v>
      </c>
      <c r="BM137" s="149" t="s">
        <v>151</v>
      </c>
    </row>
    <row r="138" spans="1:65" s="2" customFormat="1" ht="16.5" customHeight="1">
      <c r="A138" s="26"/>
      <c r="B138" s="138"/>
      <c r="C138" s="139" t="s">
        <v>144</v>
      </c>
      <c r="D138" s="139" t="s">
        <v>147</v>
      </c>
      <c r="E138" s="140" t="s">
        <v>994</v>
      </c>
      <c r="F138" s="141" t="s">
        <v>995</v>
      </c>
      <c r="G138" s="142" t="s">
        <v>366</v>
      </c>
      <c r="H138" s="143">
        <v>1.85</v>
      </c>
      <c r="I138" s="143">
        <v>2.6659999999999999</v>
      </c>
      <c r="J138" s="143">
        <f t="shared" si="0"/>
        <v>4.9320000000000004</v>
      </c>
      <c r="K138" s="144"/>
      <c r="L138" s="27"/>
      <c r="M138" s="145" t="s">
        <v>1</v>
      </c>
      <c r="N138" s="146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151</v>
      </c>
      <c r="AT138" s="149" t="s">
        <v>147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4.9320000000000004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4.9320000000000004</v>
      </c>
      <c r="BL138" s="14" t="s">
        <v>151</v>
      </c>
      <c r="BM138" s="149" t="s">
        <v>153</v>
      </c>
    </row>
    <row r="139" spans="1:65" s="2" customFormat="1" ht="24" customHeight="1">
      <c r="A139" s="26"/>
      <c r="B139" s="138"/>
      <c r="C139" s="139" t="s">
        <v>151</v>
      </c>
      <c r="D139" s="139" t="s">
        <v>147</v>
      </c>
      <c r="E139" s="140" t="s">
        <v>996</v>
      </c>
      <c r="F139" s="141" t="s">
        <v>997</v>
      </c>
      <c r="G139" s="142" t="s">
        <v>366</v>
      </c>
      <c r="H139" s="143">
        <v>1.85</v>
      </c>
      <c r="I139" s="143">
        <v>1.746</v>
      </c>
      <c r="J139" s="143">
        <f t="shared" si="0"/>
        <v>3.23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151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3.23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3.23</v>
      </c>
      <c r="BL139" s="14" t="s">
        <v>151</v>
      </c>
      <c r="BM139" s="149" t="s">
        <v>161</v>
      </c>
    </row>
    <row r="140" spans="1:65" s="2" customFormat="1" ht="16.5" customHeight="1">
      <c r="A140" s="26"/>
      <c r="B140" s="138"/>
      <c r="C140" s="139" t="s">
        <v>181</v>
      </c>
      <c r="D140" s="139" t="s">
        <v>147</v>
      </c>
      <c r="E140" s="140" t="s">
        <v>998</v>
      </c>
      <c r="F140" s="141" t="s">
        <v>999</v>
      </c>
      <c r="G140" s="142" t="s">
        <v>366</v>
      </c>
      <c r="H140" s="143">
        <v>1.85</v>
      </c>
      <c r="I140" s="143">
        <v>0.60399999999999998</v>
      </c>
      <c r="J140" s="143">
        <f t="shared" si="0"/>
        <v>1.117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151</v>
      </c>
      <c r="AT140" s="149" t="s">
        <v>147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1.117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1.117</v>
      </c>
      <c r="BL140" s="14" t="s">
        <v>151</v>
      </c>
      <c r="BM140" s="149" t="s">
        <v>164</v>
      </c>
    </row>
    <row r="141" spans="1:65" s="2" customFormat="1" ht="24" customHeight="1">
      <c r="A141" s="26"/>
      <c r="B141" s="138"/>
      <c r="C141" s="139" t="s">
        <v>153</v>
      </c>
      <c r="D141" s="139" t="s">
        <v>147</v>
      </c>
      <c r="E141" s="140" t="s">
        <v>1000</v>
      </c>
      <c r="F141" s="141" t="s">
        <v>1001</v>
      </c>
      <c r="G141" s="142" t="s">
        <v>366</v>
      </c>
      <c r="H141" s="143">
        <v>1.55</v>
      </c>
      <c r="I141" s="143">
        <v>2.992</v>
      </c>
      <c r="J141" s="143">
        <f t="shared" si="0"/>
        <v>4.6379999999999999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4.6379999999999999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4.6379999999999999</v>
      </c>
      <c r="BL141" s="14" t="s">
        <v>151</v>
      </c>
      <c r="BM141" s="149" t="s">
        <v>168</v>
      </c>
    </row>
    <row r="142" spans="1:65" s="2" customFormat="1" ht="16.5" customHeight="1">
      <c r="A142" s="26"/>
      <c r="B142" s="138"/>
      <c r="C142" s="139" t="s">
        <v>187</v>
      </c>
      <c r="D142" s="139" t="s">
        <v>147</v>
      </c>
      <c r="E142" s="140" t="s">
        <v>1002</v>
      </c>
      <c r="F142" s="141" t="s">
        <v>1003</v>
      </c>
      <c r="G142" s="142" t="s">
        <v>366</v>
      </c>
      <c r="H142" s="143">
        <v>1.2</v>
      </c>
      <c r="I142" s="143">
        <v>14.563000000000001</v>
      </c>
      <c r="J142" s="143">
        <f t="shared" si="0"/>
        <v>17.475999999999999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17.475999999999999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17.475999999999999</v>
      </c>
      <c r="BL142" s="14" t="s">
        <v>151</v>
      </c>
      <c r="BM142" s="149" t="s">
        <v>173</v>
      </c>
    </row>
    <row r="143" spans="1:65" s="2" customFormat="1" ht="16.5" customHeight="1">
      <c r="A143" s="26"/>
      <c r="B143" s="138"/>
      <c r="C143" s="152" t="s">
        <v>161</v>
      </c>
      <c r="D143" s="152" t="s">
        <v>175</v>
      </c>
      <c r="E143" s="153" t="s">
        <v>1004</v>
      </c>
      <c r="F143" s="154" t="s">
        <v>1005</v>
      </c>
      <c r="G143" s="155" t="s">
        <v>366</v>
      </c>
      <c r="H143" s="156">
        <v>1.2</v>
      </c>
      <c r="I143" s="156">
        <v>22.483000000000001</v>
      </c>
      <c r="J143" s="156">
        <f t="shared" si="0"/>
        <v>26.98</v>
      </c>
      <c r="K143" s="157"/>
      <c r="L143" s="158"/>
      <c r="M143" s="159" t="s">
        <v>1</v>
      </c>
      <c r="N143" s="160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161</v>
      </c>
      <c r="AT143" s="149" t="s">
        <v>175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26.98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26.98</v>
      </c>
      <c r="BL143" s="14" t="s">
        <v>151</v>
      </c>
      <c r="BM143" s="149" t="s">
        <v>178</v>
      </c>
    </row>
    <row r="144" spans="1:65" s="2" customFormat="1" ht="16.5" customHeight="1">
      <c r="A144" s="26"/>
      <c r="B144" s="138"/>
      <c r="C144" s="139" t="s">
        <v>179</v>
      </c>
      <c r="D144" s="139" t="s">
        <v>147</v>
      </c>
      <c r="E144" s="140" t="s">
        <v>582</v>
      </c>
      <c r="F144" s="141" t="s">
        <v>583</v>
      </c>
      <c r="G144" s="142" t="s">
        <v>150</v>
      </c>
      <c r="H144" s="143">
        <v>2.5</v>
      </c>
      <c r="I144" s="143">
        <v>0.39200000000000002</v>
      </c>
      <c r="J144" s="143">
        <f t="shared" si="0"/>
        <v>0.98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151</v>
      </c>
      <c r="AT144" s="149" t="s">
        <v>147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0.98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0.98</v>
      </c>
      <c r="BL144" s="14" t="s">
        <v>151</v>
      </c>
      <c r="BM144" s="149" t="s">
        <v>184</v>
      </c>
    </row>
    <row r="145" spans="1:65" s="12" customFormat="1" ht="22.9" customHeight="1">
      <c r="B145" s="126"/>
      <c r="D145" s="127" t="s">
        <v>70</v>
      </c>
      <c r="E145" s="136" t="s">
        <v>152</v>
      </c>
      <c r="F145" s="136" t="s">
        <v>375</v>
      </c>
      <c r="J145" s="137">
        <f>BK145</f>
        <v>106.40299999999999</v>
      </c>
      <c r="L145" s="126"/>
      <c r="M145" s="130"/>
      <c r="N145" s="131"/>
      <c r="O145" s="131"/>
      <c r="P145" s="132">
        <f>SUM(P146:P148)</f>
        <v>0</v>
      </c>
      <c r="Q145" s="131"/>
      <c r="R145" s="132">
        <f>SUM(R146:R148)</f>
        <v>0</v>
      </c>
      <c r="S145" s="131"/>
      <c r="T145" s="133">
        <f>SUM(T146:T148)</f>
        <v>0</v>
      </c>
      <c r="AR145" s="127" t="s">
        <v>79</v>
      </c>
      <c r="AT145" s="134" t="s">
        <v>70</v>
      </c>
      <c r="AU145" s="134" t="s">
        <v>79</v>
      </c>
      <c r="AY145" s="127" t="s">
        <v>143</v>
      </c>
      <c r="BK145" s="135">
        <f>SUM(BK146:BK148)</f>
        <v>106.40299999999999</v>
      </c>
    </row>
    <row r="146" spans="1:65" s="2" customFormat="1" ht="24" customHeight="1">
      <c r="A146" s="26"/>
      <c r="B146" s="138"/>
      <c r="C146" s="139" t="s">
        <v>164</v>
      </c>
      <c r="D146" s="139" t="s">
        <v>147</v>
      </c>
      <c r="E146" s="140" t="s">
        <v>1006</v>
      </c>
      <c r="F146" s="141" t="s">
        <v>1007</v>
      </c>
      <c r="G146" s="142" t="s">
        <v>366</v>
      </c>
      <c r="H146" s="143">
        <v>0.4</v>
      </c>
      <c r="I146" s="143">
        <v>49.618000000000002</v>
      </c>
      <c r="J146" s="143">
        <f>ROUND(I146*H146,3)</f>
        <v>19.847000000000001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>IF(N146="základná",J146,0)</f>
        <v>0</v>
      </c>
      <c r="BF146" s="150">
        <f>IF(N146="znížená",J146,0)</f>
        <v>19.847000000000001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4" t="s">
        <v>152</v>
      </c>
      <c r="BK146" s="151">
        <f>ROUND(I146*H146,3)</f>
        <v>19.847000000000001</v>
      </c>
      <c r="BL146" s="14" t="s">
        <v>151</v>
      </c>
      <c r="BM146" s="149" t="s">
        <v>7</v>
      </c>
    </row>
    <row r="147" spans="1:65" s="2" customFormat="1" ht="16.5" customHeight="1">
      <c r="A147" s="26"/>
      <c r="B147" s="138"/>
      <c r="C147" s="139" t="s">
        <v>216</v>
      </c>
      <c r="D147" s="139" t="s">
        <v>147</v>
      </c>
      <c r="E147" s="140" t="s">
        <v>590</v>
      </c>
      <c r="F147" s="141" t="s">
        <v>591</v>
      </c>
      <c r="G147" s="142" t="s">
        <v>366</v>
      </c>
      <c r="H147" s="143">
        <v>0.75</v>
      </c>
      <c r="I147" s="143">
        <v>90.584000000000003</v>
      </c>
      <c r="J147" s="143">
        <f>ROUND(I147*H147,3)</f>
        <v>67.938000000000002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151</v>
      </c>
      <c r="AT147" s="149" t="s">
        <v>147</v>
      </c>
      <c r="AU147" s="149" t="s">
        <v>152</v>
      </c>
      <c r="AY147" s="14" t="s">
        <v>143</v>
      </c>
      <c r="BE147" s="150">
        <f>IF(N147="základná",J147,0)</f>
        <v>0</v>
      </c>
      <c r="BF147" s="150">
        <f>IF(N147="znížená",J147,0)</f>
        <v>67.938000000000002</v>
      </c>
      <c r="BG147" s="150">
        <f>IF(N147="zákl. prenesená",J147,0)</f>
        <v>0</v>
      </c>
      <c r="BH147" s="150">
        <f>IF(N147="zníž. prenesená",J147,0)</f>
        <v>0</v>
      </c>
      <c r="BI147" s="150">
        <f>IF(N147="nulová",J147,0)</f>
        <v>0</v>
      </c>
      <c r="BJ147" s="14" t="s">
        <v>152</v>
      </c>
      <c r="BK147" s="151">
        <f>ROUND(I147*H147,3)</f>
        <v>67.938000000000002</v>
      </c>
      <c r="BL147" s="14" t="s">
        <v>151</v>
      </c>
      <c r="BM147" s="149" t="s">
        <v>190</v>
      </c>
    </row>
    <row r="148" spans="1:65" s="2" customFormat="1" ht="16.5" customHeight="1">
      <c r="A148" s="26"/>
      <c r="B148" s="138"/>
      <c r="C148" s="139" t="s">
        <v>168</v>
      </c>
      <c r="D148" s="139" t="s">
        <v>147</v>
      </c>
      <c r="E148" s="140" t="s">
        <v>1008</v>
      </c>
      <c r="F148" s="141" t="s">
        <v>1009</v>
      </c>
      <c r="G148" s="142" t="s">
        <v>215</v>
      </c>
      <c r="H148" s="143">
        <v>1.4999999999999999E-2</v>
      </c>
      <c r="I148" s="143">
        <v>1241.203</v>
      </c>
      <c r="J148" s="143">
        <f>ROUND(I148*H148,3)</f>
        <v>18.617999999999999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151</v>
      </c>
      <c r="AT148" s="149" t="s">
        <v>147</v>
      </c>
      <c r="AU148" s="149" t="s">
        <v>152</v>
      </c>
      <c r="AY148" s="14" t="s">
        <v>143</v>
      </c>
      <c r="BE148" s="150">
        <f>IF(N148="základná",J148,0)</f>
        <v>0</v>
      </c>
      <c r="BF148" s="150">
        <f>IF(N148="znížená",J148,0)</f>
        <v>18.617999999999999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4" t="s">
        <v>152</v>
      </c>
      <c r="BK148" s="151">
        <f>ROUND(I148*H148,3)</f>
        <v>18.617999999999999</v>
      </c>
      <c r="BL148" s="14" t="s">
        <v>151</v>
      </c>
      <c r="BM148" s="149" t="s">
        <v>194</v>
      </c>
    </row>
    <row r="149" spans="1:65" s="12" customFormat="1" ht="22.9" customHeight="1">
      <c r="B149" s="126"/>
      <c r="D149" s="127" t="s">
        <v>70</v>
      </c>
      <c r="E149" s="136" t="s">
        <v>151</v>
      </c>
      <c r="F149" s="136" t="s">
        <v>624</v>
      </c>
      <c r="J149" s="137">
        <f>BK149</f>
        <v>9.1419999999999995</v>
      </c>
      <c r="L149" s="126"/>
      <c r="M149" s="130"/>
      <c r="N149" s="131"/>
      <c r="O149" s="131"/>
      <c r="P149" s="132">
        <f>P150</f>
        <v>0</v>
      </c>
      <c r="Q149" s="131"/>
      <c r="R149" s="132">
        <f>R150</f>
        <v>0</v>
      </c>
      <c r="S149" s="131"/>
      <c r="T149" s="133">
        <f>T150</f>
        <v>0</v>
      </c>
      <c r="AR149" s="127" t="s">
        <v>79</v>
      </c>
      <c r="AT149" s="134" t="s">
        <v>70</v>
      </c>
      <c r="AU149" s="134" t="s">
        <v>79</v>
      </c>
      <c r="AY149" s="127" t="s">
        <v>143</v>
      </c>
      <c r="BK149" s="135">
        <f>BK150</f>
        <v>9.1419999999999995</v>
      </c>
    </row>
    <row r="150" spans="1:65" s="2" customFormat="1" ht="24" customHeight="1">
      <c r="A150" s="26"/>
      <c r="B150" s="138"/>
      <c r="C150" s="139" t="s">
        <v>222</v>
      </c>
      <c r="D150" s="139" t="s">
        <v>147</v>
      </c>
      <c r="E150" s="140" t="s">
        <v>1010</v>
      </c>
      <c r="F150" s="141" t="s">
        <v>1011</v>
      </c>
      <c r="G150" s="142" t="s">
        <v>366</v>
      </c>
      <c r="H150" s="143">
        <v>0.25</v>
      </c>
      <c r="I150" s="143">
        <v>36.566000000000003</v>
      </c>
      <c r="J150" s="143">
        <f>ROUND(I150*H150,3)</f>
        <v>9.1419999999999995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>IF(N150="základná",J150,0)</f>
        <v>0</v>
      </c>
      <c r="BF150" s="150">
        <f>IF(N150="znížená",J150,0)</f>
        <v>9.1419999999999995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4" t="s">
        <v>152</v>
      </c>
      <c r="BK150" s="151">
        <f>ROUND(I150*H150,3)</f>
        <v>9.1419999999999995</v>
      </c>
      <c r="BL150" s="14" t="s">
        <v>151</v>
      </c>
      <c r="BM150" s="149" t="s">
        <v>198</v>
      </c>
    </row>
    <row r="151" spans="1:65" s="12" customFormat="1" ht="22.9" customHeight="1">
      <c r="B151" s="126"/>
      <c r="D151" s="127" t="s">
        <v>70</v>
      </c>
      <c r="E151" s="136" t="s">
        <v>153</v>
      </c>
      <c r="F151" s="136" t="s">
        <v>154</v>
      </c>
      <c r="J151" s="137">
        <f>BK151</f>
        <v>16.952000000000002</v>
      </c>
      <c r="L151" s="126"/>
      <c r="M151" s="130"/>
      <c r="N151" s="131"/>
      <c r="O151" s="131"/>
      <c r="P151" s="132">
        <f>SUM(P152:P153)</f>
        <v>0</v>
      </c>
      <c r="Q151" s="131"/>
      <c r="R151" s="132">
        <f>SUM(R152:R153)</f>
        <v>0</v>
      </c>
      <c r="S151" s="131"/>
      <c r="T151" s="133">
        <f>SUM(T152:T153)</f>
        <v>0</v>
      </c>
      <c r="AR151" s="127" t="s">
        <v>79</v>
      </c>
      <c r="AT151" s="134" t="s">
        <v>70</v>
      </c>
      <c r="AU151" s="134" t="s">
        <v>79</v>
      </c>
      <c r="AY151" s="127" t="s">
        <v>143</v>
      </c>
      <c r="BK151" s="135">
        <f>SUM(BK152:BK153)</f>
        <v>16.952000000000002</v>
      </c>
    </row>
    <row r="152" spans="1:65" s="2" customFormat="1" ht="24" customHeight="1">
      <c r="A152" s="26"/>
      <c r="B152" s="138"/>
      <c r="C152" s="139" t="s">
        <v>173</v>
      </c>
      <c r="D152" s="139" t="s">
        <v>147</v>
      </c>
      <c r="E152" s="140" t="s">
        <v>1012</v>
      </c>
      <c r="F152" s="141" t="s">
        <v>1013</v>
      </c>
      <c r="G152" s="142" t="s">
        <v>150</v>
      </c>
      <c r="H152" s="143">
        <v>0.5</v>
      </c>
      <c r="I152" s="143">
        <v>23.658000000000001</v>
      </c>
      <c r="J152" s="143">
        <f>ROUND(I152*H152,3)</f>
        <v>11.829000000000001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>O152*H152</f>
        <v>0</v>
      </c>
      <c r="Q152" s="147">
        <v>0</v>
      </c>
      <c r="R152" s="147">
        <f>Q152*H152</f>
        <v>0</v>
      </c>
      <c r="S152" s="147">
        <v>0</v>
      </c>
      <c r="T152" s="148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151</v>
      </c>
      <c r="AT152" s="149" t="s">
        <v>147</v>
      </c>
      <c r="AU152" s="149" t="s">
        <v>152</v>
      </c>
      <c r="AY152" s="14" t="s">
        <v>143</v>
      </c>
      <c r="BE152" s="150">
        <f>IF(N152="základná",J152,0)</f>
        <v>0</v>
      </c>
      <c r="BF152" s="150">
        <f>IF(N152="znížená",J152,0)</f>
        <v>11.829000000000001</v>
      </c>
      <c r="BG152" s="150">
        <f>IF(N152="zákl. prenesená",J152,0)</f>
        <v>0</v>
      </c>
      <c r="BH152" s="150">
        <f>IF(N152="zníž. prenesená",J152,0)</f>
        <v>0</v>
      </c>
      <c r="BI152" s="150">
        <f>IF(N152="nulová",J152,0)</f>
        <v>0</v>
      </c>
      <c r="BJ152" s="14" t="s">
        <v>152</v>
      </c>
      <c r="BK152" s="151">
        <f>ROUND(I152*H152,3)</f>
        <v>11.829000000000001</v>
      </c>
      <c r="BL152" s="14" t="s">
        <v>151</v>
      </c>
      <c r="BM152" s="149" t="s">
        <v>202</v>
      </c>
    </row>
    <row r="153" spans="1:65" s="2" customFormat="1" ht="16.5" customHeight="1">
      <c r="A153" s="26"/>
      <c r="B153" s="138"/>
      <c r="C153" s="139" t="s">
        <v>235</v>
      </c>
      <c r="D153" s="139" t="s">
        <v>147</v>
      </c>
      <c r="E153" s="140" t="s">
        <v>1014</v>
      </c>
      <c r="F153" s="141" t="s">
        <v>1015</v>
      </c>
      <c r="G153" s="142" t="s">
        <v>150</v>
      </c>
      <c r="H153" s="143">
        <v>0.5</v>
      </c>
      <c r="I153" s="143">
        <v>10.246</v>
      </c>
      <c r="J153" s="143">
        <f>ROUND(I153*H153,3)</f>
        <v>5.1230000000000002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151</v>
      </c>
      <c r="AT153" s="149" t="s">
        <v>147</v>
      </c>
      <c r="AU153" s="149" t="s">
        <v>152</v>
      </c>
      <c r="AY153" s="14" t="s">
        <v>143</v>
      </c>
      <c r="BE153" s="150">
        <f>IF(N153="základná",J153,0)</f>
        <v>0</v>
      </c>
      <c r="BF153" s="150">
        <f>IF(N153="znížená",J153,0)</f>
        <v>5.1230000000000002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4" t="s">
        <v>152</v>
      </c>
      <c r="BK153" s="151">
        <f>ROUND(I153*H153,3)</f>
        <v>5.1230000000000002</v>
      </c>
      <c r="BL153" s="14" t="s">
        <v>151</v>
      </c>
      <c r="BM153" s="149" t="s">
        <v>206</v>
      </c>
    </row>
    <row r="154" spans="1:65" s="12" customFormat="1" ht="22.9" customHeight="1">
      <c r="B154" s="126"/>
      <c r="D154" s="127" t="s">
        <v>70</v>
      </c>
      <c r="E154" s="136" t="s">
        <v>161</v>
      </c>
      <c r="F154" s="136" t="s">
        <v>1016</v>
      </c>
      <c r="J154" s="137">
        <f>BK154</f>
        <v>334.40600000000001</v>
      </c>
      <c r="L154" s="126"/>
      <c r="M154" s="130"/>
      <c r="N154" s="131"/>
      <c r="O154" s="131"/>
      <c r="P154" s="132">
        <f>SUM(P155:P175)</f>
        <v>0</v>
      </c>
      <c r="Q154" s="131"/>
      <c r="R154" s="132">
        <f>SUM(R155:R175)</f>
        <v>0</v>
      </c>
      <c r="S154" s="131"/>
      <c r="T154" s="133">
        <f>SUM(T155:T175)</f>
        <v>0</v>
      </c>
      <c r="AR154" s="127" t="s">
        <v>79</v>
      </c>
      <c r="AT154" s="134" t="s">
        <v>70</v>
      </c>
      <c r="AU154" s="134" t="s">
        <v>79</v>
      </c>
      <c r="AY154" s="127" t="s">
        <v>143</v>
      </c>
      <c r="BK154" s="135">
        <f>SUM(BK155:BK175)</f>
        <v>334.40600000000001</v>
      </c>
    </row>
    <row r="155" spans="1:65" s="2" customFormat="1" ht="24" customHeight="1">
      <c r="A155" s="26"/>
      <c r="B155" s="138"/>
      <c r="C155" s="139" t="s">
        <v>178</v>
      </c>
      <c r="D155" s="139" t="s">
        <v>147</v>
      </c>
      <c r="E155" s="140" t="s">
        <v>1017</v>
      </c>
      <c r="F155" s="141" t="s">
        <v>1018</v>
      </c>
      <c r="G155" s="142" t="s">
        <v>275</v>
      </c>
      <c r="H155" s="143">
        <v>1.7</v>
      </c>
      <c r="I155" s="143">
        <v>8.6210000000000004</v>
      </c>
      <c r="J155" s="143">
        <f t="shared" ref="J155:J175" si="10">ROUND(I155*H155,3)</f>
        <v>14.656000000000001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ref="P155:P175" si="11">O155*H155</f>
        <v>0</v>
      </c>
      <c r="Q155" s="147">
        <v>0</v>
      </c>
      <c r="R155" s="147">
        <f t="shared" ref="R155:R175" si="12">Q155*H155</f>
        <v>0</v>
      </c>
      <c r="S155" s="147">
        <v>0</v>
      </c>
      <c r="T155" s="148">
        <f t="shared" ref="T155:T175" si="1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151</v>
      </c>
      <c r="AT155" s="149" t="s">
        <v>147</v>
      </c>
      <c r="AU155" s="149" t="s">
        <v>152</v>
      </c>
      <c r="AY155" s="14" t="s">
        <v>143</v>
      </c>
      <c r="BE155" s="150">
        <f t="shared" ref="BE155:BE175" si="14">IF(N155="základná",J155,0)</f>
        <v>0</v>
      </c>
      <c r="BF155" s="150">
        <f t="shared" ref="BF155:BF175" si="15">IF(N155="znížená",J155,0)</f>
        <v>14.656000000000001</v>
      </c>
      <c r="BG155" s="150">
        <f t="shared" ref="BG155:BG175" si="16">IF(N155="zákl. prenesená",J155,0)</f>
        <v>0</v>
      </c>
      <c r="BH155" s="150">
        <f t="shared" ref="BH155:BH175" si="17">IF(N155="zníž. prenesená",J155,0)</f>
        <v>0</v>
      </c>
      <c r="BI155" s="150">
        <f t="shared" ref="BI155:BI175" si="18">IF(N155="nulová",J155,0)</f>
        <v>0</v>
      </c>
      <c r="BJ155" s="14" t="s">
        <v>152</v>
      </c>
      <c r="BK155" s="151">
        <f t="shared" ref="BK155:BK175" si="19">ROUND(I155*H155,3)</f>
        <v>14.656000000000001</v>
      </c>
      <c r="BL155" s="14" t="s">
        <v>151</v>
      </c>
      <c r="BM155" s="149" t="s">
        <v>209</v>
      </c>
    </row>
    <row r="156" spans="1:65" s="2" customFormat="1" ht="24" customHeight="1">
      <c r="A156" s="26"/>
      <c r="B156" s="138"/>
      <c r="C156" s="152" t="s">
        <v>241</v>
      </c>
      <c r="D156" s="152" t="s">
        <v>175</v>
      </c>
      <c r="E156" s="153" t="s">
        <v>1019</v>
      </c>
      <c r="F156" s="154" t="s">
        <v>1020</v>
      </c>
      <c r="G156" s="155" t="s">
        <v>172</v>
      </c>
      <c r="H156" s="156">
        <v>2</v>
      </c>
      <c r="I156" s="156">
        <v>5.0140000000000002</v>
      </c>
      <c r="J156" s="156">
        <f t="shared" si="10"/>
        <v>10.028</v>
      </c>
      <c r="K156" s="157"/>
      <c r="L156" s="158"/>
      <c r="M156" s="159" t="s">
        <v>1</v>
      </c>
      <c r="N156" s="160" t="s">
        <v>37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161</v>
      </c>
      <c r="AT156" s="149" t="s">
        <v>175</v>
      </c>
      <c r="AU156" s="149" t="s">
        <v>152</v>
      </c>
      <c r="AY156" s="14" t="s">
        <v>143</v>
      </c>
      <c r="BE156" s="150">
        <f t="shared" si="14"/>
        <v>0</v>
      </c>
      <c r="BF156" s="150">
        <f t="shared" si="15"/>
        <v>10.028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152</v>
      </c>
      <c r="BK156" s="151">
        <f t="shared" si="19"/>
        <v>10.028</v>
      </c>
      <c r="BL156" s="14" t="s">
        <v>151</v>
      </c>
      <c r="BM156" s="149" t="s">
        <v>212</v>
      </c>
    </row>
    <row r="157" spans="1:65" s="2" customFormat="1" ht="16.5" customHeight="1">
      <c r="A157" s="26"/>
      <c r="B157" s="138"/>
      <c r="C157" s="152" t="s">
        <v>184</v>
      </c>
      <c r="D157" s="152" t="s">
        <v>175</v>
      </c>
      <c r="E157" s="153" t="s">
        <v>1021</v>
      </c>
      <c r="F157" s="154" t="s">
        <v>1022</v>
      </c>
      <c r="G157" s="155" t="s">
        <v>172</v>
      </c>
      <c r="H157" s="156">
        <v>1</v>
      </c>
      <c r="I157" s="156">
        <v>7.9829999999999997</v>
      </c>
      <c r="J157" s="156">
        <f t="shared" si="10"/>
        <v>7.9829999999999997</v>
      </c>
      <c r="K157" s="157"/>
      <c r="L157" s="158"/>
      <c r="M157" s="159" t="s">
        <v>1</v>
      </c>
      <c r="N157" s="160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161</v>
      </c>
      <c r="AT157" s="149" t="s">
        <v>175</v>
      </c>
      <c r="AU157" s="149" t="s">
        <v>152</v>
      </c>
      <c r="AY157" s="14" t="s">
        <v>143</v>
      </c>
      <c r="BE157" s="150">
        <f t="shared" si="14"/>
        <v>0</v>
      </c>
      <c r="BF157" s="150">
        <f t="shared" si="15"/>
        <v>7.9829999999999997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7.9829999999999997</v>
      </c>
      <c r="BL157" s="14" t="s">
        <v>151</v>
      </c>
      <c r="BM157" s="149" t="s">
        <v>203</v>
      </c>
    </row>
    <row r="158" spans="1:65" s="2" customFormat="1" ht="24" customHeight="1">
      <c r="A158" s="26"/>
      <c r="B158" s="138"/>
      <c r="C158" s="139" t="s">
        <v>256</v>
      </c>
      <c r="D158" s="139" t="s">
        <v>147</v>
      </c>
      <c r="E158" s="140" t="s">
        <v>1023</v>
      </c>
      <c r="F158" s="141" t="s">
        <v>1024</v>
      </c>
      <c r="G158" s="142" t="s">
        <v>275</v>
      </c>
      <c r="H158" s="143">
        <v>3.5</v>
      </c>
      <c r="I158" s="143">
        <v>9.9160000000000004</v>
      </c>
      <c r="J158" s="143">
        <f t="shared" si="10"/>
        <v>34.706000000000003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151</v>
      </c>
      <c r="AT158" s="149" t="s">
        <v>147</v>
      </c>
      <c r="AU158" s="149" t="s">
        <v>152</v>
      </c>
      <c r="AY158" s="14" t="s">
        <v>143</v>
      </c>
      <c r="BE158" s="150">
        <f t="shared" si="14"/>
        <v>0</v>
      </c>
      <c r="BF158" s="150">
        <f t="shared" si="15"/>
        <v>34.706000000000003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152</v>
      </c>
      <c r="BK158" s="151">
        <f t="shared" si="19"/>
        <v>34.706000000000003</v>
      </c>
      <c r="BL158" s="14" t="s">
        <v>151</v>
      </c>
      <c r="BM158" s="149" t="s">
        <v>199</v>
      </c>
    </row>
    <row r="159" spans="1:65" s="2" customFormat="1" ht="16.5" customHeight="1">
      <c r="A159" s="26"/>
      <c r="B159" s="138"/>
      <c r="C159" s="152" t="s">
        <v>7</v>
      </c>
      <c r="D159" s="152" t="s">
        <v>175</v>
      </c>
      <c r="E159" s="153" t="s">
        <v>1025</v>
      </c>
      <c r="F159" s="154" t="s">
        <v>1026</v>
      </c>
      <c r="G159" s="155" t="s">
        <v>172</v>
      </c>
      <c r="H159" s="156">
        <v>2</v>
      </c>
      <c r="I159" s="156">
        <v>16.917000000000002</v>
      </c>
      <c r="J159" s="156">
        <f t="shared" si="10"/>
        <v>33.834000000000003</v>
      </c>
      <c r="K159" s="157"/>
      <c r="L159" s="158"/>
      <c r="M159" s="159" t="s">
        <v>1</v>
      </c>
      <c r="N159" s="160" t="s">
        <v>37</v>
      </c>
      <c r="O159" s="147">
        <v>0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161</v>
      </c>
      <c r="AT159" s="149" t="s">
        <v>175</v>
      </c>
      <c r="AU159" s="149" t="s">
        <v>152</v>
      </c>
      <c r="AY159" s="14" t="s">
        <v>143</v>
      </c>
      <c r="BE159" s="150">
        <f t="shared" si="14"/>
        <v>0</v>
      </c>
      <c r="BF159" s="150">
        <f t="shared" si="15"/>
        <v>33.834000000000003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152</v>
      </c>
      <c r="BK159" s="151">
        <f t="shared" si="19"/>
        <v>33.834000000000003</v>
      </c>
      <c r="BL159" s="14" t="s">
        <v>151</v>
      </c>
      <c r="BM159" s="149" t="s">
        <v>221</v>
      </c>
    </row>
    <row r="160" spans="1:65" s="2" customFormat="1" ht="24" customHeight="1">
      <c r="A160" s="26"/>
      <c r="B160" s="138"/>
      <c r="C160" s="152" t="s">
        <v>265</v>
      </c>
      <c r="D160" s="152" t="s">
        <v>175</v>
      </c>
      <c r="E160" s="153" t="s">
        <v>1027</v>
      </c>
      <c r="F160" s="154" t="s">
        <v>1028</v>
      </c>
      <c r="G160" s="155" t="s">
        <v>172</v>
      </c>
      <c r="H160" s="156">
        <v>4</v>
      </c>
      <c r="I160" s="156">
        <v>11.406000000000001</v>
      </c>
      <c r="J160" s="156">
        <f t="shared" si="10"/>
        <v>45.624000000000002</v>
      </c>
      <c r="K160" s="157"/>
      <c r="L160" s="158"/>
      <c r="M160" s="159" t="s">
        <v>1</v>
      </c>
      <c r="N160" s="160" t="s">
        <v>37</v>
      </c>
      <c r="O160" s="147">
        <v>0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161</v>
      </c>
      <c r="AT160" s="149" t="s">
        <v>175</v>
      </c>
      <c r="AU160" s="149" t="s">
        <v>152</v>
      </c>
      <c r="AY160" s="14" t="s">
        <v>143</v>
      </c>
      <c r="BE160" s="150">
        <f t="shared" si="14"/>
        <v>0</v>
      </c>
      <c r="BF160" s="150">
        <f t="shared" si="15"/>
        <v>45.624000000000002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152</v>
      </c>
      <c r="BK160" s="151">
        <f t="shared" si="19"/>
        <v>45.624000000000002</v>
      </c>
      <c r="BL160" s="14" t="s">
        <v>151</v>
      </c>
      <c r="BM160" s="149" t="s">
        <v>225</v>
      </c>
    </row>
    <row r="161" spans="1:65" s="2" customFormat="1" ht="24" customHeight="1">
      <c r="A161" s="26"/>
      <c r="B161" s="138"/>
      <c r="C161" s="139" t="s">
        <v>190</v>
      </c>
      <c r="D161" s="139" t="s">
        <v>147</v>
      </c>
      <c r="E161" s="140" t="s">
        <v>1029</v>
      </c>
      <c r="F161" s="141" t="s">
        <v>1030</v>
      </c>
      <c r="G161" s="142" t="s">
        <v>172</v>
      </c>
      <c r="H161" s="143">
        <v>2</v>
      </c>
      <c r="I161" s="143">
        <v>5.2409999999999997</v>
      </c>
      <c r="J161" s="143">
        <f t="shared" si="10"/>
        <v>10.481999999999999</v>
      </c>
      <c r="K161" s="144"/>
      <c r="L161" s="27"/>
      <c r="M161" s="145" t="s">
        <v>1</v>
      </c>
      <c r="N161" s="146" t="s">
        <v>37</v>
      </c>
      <c r="O161" s="147">
        <v>0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151</v>
      </c>
      <c r="AT161" s="149" t="s">
        <v>147</v>
      </c>
      <c r="AU161" s="149" t="s">
        <v>152</v>
      </c>
      <c r="AY161" s="14" t="s">
        <v>143</v>
      </c>
      <c r="BE161" s="150">
        <f t="shared" si="14"/>
        <v>0</v>
      </c>
      <c r="BF161" s="150">
        <f t="shared" si="15"/>
        <v>10.481999999999999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152</v>
      </c>
      <c r="BK161" s="151">
        <f t="shared" si="19"/>
        <v>10.481999999999999</v>
      </c>
      <c r="BL161" s="14" t="s">
        <v>151</v>
      </c>
      <c r="BM161" s="149" t="s">
        <v>230</v>
      </c>
    </row>
    <row r="162" spans="1:65" s="2" customFormat="1" ht="24" customHeight="1">
      <c r="A162" s="26"/>
      <c r="B162" s="138"/>
      <c r="C162" s="152" t="s">
        <v>279</v>
      </c>
      <c r="D162" s="152" t="s">
        <v>175</v>
      </c>
      <c r="E162" s="153" t="s">
        <v>1031</v>
      </c>
      <c r="F162" s="154" t="s">
        <v>1032</v>
      </c>
      <c r="G162" s="155" t="s">
        <v>172</v>
      </c>
      <c r="H162" s="156">
        <v>1</v>
      </c>
      <c r="I162" s="156">
        <v>3.8140000000000001</v>
      </c>
      <c r="J162" s="156">
        <f t="shared" si="10"/>
        <v>3.8140000000000001</v>
      </c>
      <c r="K162" s="157"/>
      <c r="L162" s="158"/>
      <c r="M162" s="159" t="s">
        <v>1</v>
      </c>
      <c r="N162" s="160" t="s">
        <v>37</v>
      </c>
      <c r="O162" s="147">
        <v>0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161</v>
      </c>
      <c r="AT162" s="149" t="s">
        <v>175</v>
      </c>
      <c r="AU162" s="149" t="s">
        <v>152</v>
      </c>
      <c r="AY162" s="14" t="s">
        <v>143</v>
      </c>
      <c r="BE162" s="150">
        <f t="shared" si="14"/>
        <v>0</v>
      </c>
      <c r="BF162" s="150">
        <f t="shared" si="15"/>
        <v>3.8140000000000001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152</v>
      </c>
      <c r="BK162" s="151">
        <f t="shared" si="19"/>
        <v>3.8140000000000001</v>
      </c>
      <c r="BL162" s="14" t="s">
        <v>151</v>
      </c>
      <c r="BM162" s="149" t="s">
        <v>165</v>
      </c>
    </row>
    <row r="163" spans="1:65" s="2" customFormat="1" ht="24" customHeight="1">
      <c r="A163" s="26"/>
      <c r="B163" s="138"/>
      <c r="C163" s="152" t="s">
        <v>194</v>
      </c>
      <c r="D163" s="152" t="s">
        <v>175</v>
      </c>
      <c r="E163" s="153" t="s">
        <v>1033</v>
      </c>
      <c r="F163" s="154" t="s">
        <v>1034</v>
      </c>
      <c r="G163" s="155" t="s">
        <v>172</v>
      </c>
      <c r="H163" s="156">
        <v>1</v>
      </c>
      <c r="I163" s="156">
        <v>3.089</v>
      </c>
      <c r="J163" s="156">
        <f t="shared" si="10"/>
        <v>3.089</v>
      </c>
      <c r="K163" s="157"/>
      <c r="L163" s="158"/>
      <c r="M163" s="159" t="s">
        <v>1</v>
      </c>
      <c r="N163" s="160" t="s">
        <v>37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161</v>
      </c>
      <c r="AT163" s="149" t="s">
        <v>175</v>
      </c>
      <c r="AU163" s="149" t="s">
        <v>152</v>
      </c>
      <c r="AY163" s="14" t="s">
        <v>143</v>
      </c>
      <c r="BE163" s="150">
        <f t="shared" si="14"/>
        <v>0</v>
      </c>
      <c r="BF163" s="150">
        <f t="shared" si="15"/>
        <v>3.089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152</v>
      </c>
      <c r="BK163" s="151">
        <f t="shared" si="19"/>
        <v>3.089</v>
      </c>
      <c r="BL163" s="14" t="s">
        <v>151</v>
      </c>
      <c r="BM163" s="149" t="s">
        <v>240</v>
      </c>
    </row>
    <row r="164" spans="1:65" s="2" customFormat="1" ht="24" customHeight="1">
      <c r="A164" s="26"/>
      <c r="B164" s="138"/>
      <c r="C164" s="139" t="s">
        <v>299</v>
      </c>
      <c r="D164" s="139" t="s">
        <v>147</v>
      </c>
      <c r="E164" s="140" t="s">
        <v>1035</v>
      </c>
      <c r="F164" s="141" t="s">
        <v>1036</v>
      </c>
      <c r="G164" s="142" t="s">
        <v>172</v>
      </c>
      <c r="H164" s="143">
        <v>2</v>
      </c>
      <c r="I164" s="143">
        <v>6.24</v>
      </c>
      <c r="J164" s="143">
        <f t="shared" si="10"/>
        <v>12.48</v>
      </c>
      <c r="K164" s="144"/>
      <c r="L164" s="27"/>
      <c r="M164" s="145" t="s">
        <v>1</v>
      </c>
      <c r="N164" s="146" t="s">
        <v>37</v>
      </c>
      <c r="O164" s="147">
        <v>0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151</v>
      </c>
      <c r="AT164" s="149" t="s">
        <v>147</v>
      </c>
      <c r="AU164" s="149" t="s">
        <v>152</v>
      </c>
      <c r="AY164" s="14" t="s">
        <v>143</v>
      </c>
      <c r="BE164" s="150">
        <f t="shared" si="14"/>
        <v>0</v>
      </c>
      <c r="BF164" s="150">
        <f t="shared" si="15"/>
        <v>12.48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152</v>
      </c>
      <c r="BK164" s="151">
        <f t="shared" si="19"/>
        <v>12.48</v>
      </c>
      <c r="BL164" s="14" t="s">
        <v>151</v>
      </c>
      <c r="BM164" s="149" t="s">
        <v>245</v>
      </c>
    </row>
    <row r="165" spans="1:65" s="2" customFormat="1" ht="24" customHeight="1">
      <c r="A165" s="26"/>
      <c r="B165" s="138"/>
      <c r="C165" s="152" t="s">
        <v>198</v>
      </c>
      <c r="D165" s="152" t="s">
        <v>175</v>
      </c>
      <c r="E165" s="153" t="s">
        <v>1037</v>
      </c>
      <c r="F165" s="154" t="s">
        <v>1038</v>
      </c>
      <c r="G165" s="155" t="s">
        <v>172</v>
      </c>
      <c r="H165" s="156">
        <v>1</v>
      </c>
      <c r="I165" s="156">
        <v>5.6980000000000004</v>
      </c>
      <c r="J165" s="156">
        <f t="shared" si="10"/>
        <v>5.6980000000000004</v>
      </c>
      <c r="K165" s="157"/>
      <c r="L165" s="158"/>
      <c r="M165" s="159" t="s">
        <v>1</v>
      </c>
      <c r="N165" s="160" t="s">
        <v>37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161</v>
      </c>
      <c r="AT165" s="149" t="s">
        <v>175</v>
      </c>
      <c r="AU165" s="149" t="s">
        <v>152</v>
      </c>
      <c r="AY165" s="14" t="s">
        <v>143</v>
      </c>
      <c r="BE165" s="150">
        <f t="shared" si="14"/>
        <v>0</v>
      </c>
      <c r="BF165" s="150">
        <f t="shared" si="15"/>
        <v>5.6980000000000004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152</v>
      </c>
      <c r="BK165" s="151">
        <f t="shared" si="19"/>
        <v>5.6980000000000004</v>
      </c>
      <c r="BL165" s="14" t="s">
        <v>151</v>
      </c>
      <c r="BM165" s="149" t="s">
        <v>249</v>
      </c>
    </row>
    <row r="166" spans="1:65" s="2" customFormat="1" ht="24" customHeight="1">
      <c r="A166" s="26"/>
      <c r="B166" s="138"/>
      <c r="C166" s="152" t="s">
        <v>308</v>
      </c>
      <c r="D166" s="152" t="s">
        <v>175</v>
      </c>
      <c r="E166" s="153" t="s">
        <v>1039</v>
      </c>
      <c r="F166" s="154" t="s">
        <v>1040</v>
      </c>
      <c r="G166" s="155" t="s">
        <v>172</v>
      </c>
      <c r="H166" s="156">
        <v>1</v>
      </c>
      <c r="I166" s="156">
        <v>15.019</v>
      </c>
      <c r="J166" s="156">
        <f t="shared" si="10"/>
        <v>15.019</v>
      </c>
      <c r="K166" s="157"/>
      <c r="L166" s="158"/>
      <c r="M166" s="159" t="s">
        <v>1</v>
      </c>
      <c r="N166" s="160" t="s">
        <v>37</v>
      </c>
      <c r="O166" s="147">
        <v>0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161</v>
      </c>
      <c r="AT166" s="149" t="s">
        <v>175</v>
      </c>
      <c r="AU166" s="149" t="s">
        <v>152</v>
      </c>
      <c r="AY166" s="14" t="s">
        <v>143</v>
      </c>
      <c r="BE166" s="150">
        <f t="shared" si="14"/>
        <v>0</v>
      </c>
      <c r="BF166" s="150">
        <f t="shared" si="15"/>
        <v>15.019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152</v>
      </c>
      <c r="BK166" s="151">
        <f t="shared" si="19"/>
        <v>15.019</v>
      </c>
      <c r="BL166" s="14" t="s">
        <v>151</v>
      </c>
      <c r="BM166" s="149" t="s">
        <v>255</v>
      </c>
    </row>
    <row r="167" spans="1:65" s="2" customFormat="1" ht="24" customHeight="1">
      <c r="A167" s="26"/>
      <c r="B167" s="138"/>
      <c r="C167" s="139" t="s">
        <v>202</v>
      </c>
      <c r="D167" s="139" t="s">
        <v>147</v>
      </c>
      <c r="E167" s="140" t="s">
        <v>1041</v>
      </c>
      <c r="F167" s="141" t="s">
        <v>1042</v>
      </c>
      <c r="G167" s="142" t="s">
        <v>172</v>
      </c>
      <c r="H167" s="143">
        <v>1</v>
      </c>
      <c r="I167" s="143">
        <v>7.5679999999999996</v>
      </c>
      <c r="J167" s="143">
        <f t="shared" si="10"/>
        <v>7.5679999999999996</v>
      </c>
      <c r="K167" s="144"/>
      <c r="L167" s="27"/>
      <c r="M167" s="145" t="s">
        <v>1</v>
      </c>
      <c r="N167" s="146" t="s">
        <v>37</v>
      </c>
      <c r="O167" s="147">
        <v>0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151</v>
      </c>
      <c r="AT167" s="149" t="s">
        <v>147</v>
      </c>
      <c r="AU167" s="149" t="s">
        <v>152</v>
      </c>
      <c r="AY167" s="14" t="s">
        <v>143</v>
      </c>
      <c r="BE167" s="150">
        <f t="shared" si="14"/>
        <v>0</v>
      </c>
      <c r="BF167" s="150">
        <f t="shared" si="15"/>
        <v>7.5679999999999996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152</v>
      </c>
      <c r="BK167" s="151">
        <f t="shared" si="19"/>
        <v>7.5679999999999996</v>
      </c>
      <c r="BL167" s="14" t="s">
        <v>151</v>
      </c>
      <c r="BM167" s="149" t="s">
        <v>259</v>
      </c>
    </row>
    <row r="168" spans="1:65" s="2" customFormat="1" ht="24" customHeight="1">
      <c r="A168" s="26"/>
      <c r="B168" s="138"/>
      <c r="C168" s="152" t="s">
        <v>315</v>
      </c>
      <c r="D168" s="152" t="s">
        <v>175</v>
      </c>
      <c r="E168" s="153" t="s">
        <v>1043</v>
      </c>
      <c r="F168" s="154" t="s">
        <v>1044</v>
      </c>
      <c r="G168" s="155" t="s">
        <v>172</v>
      </c>
      <c r="H168" s="156">
        <v>1</v>
      </c>
      <c r="I168" s="156">
        <v>10.651999999999999</v>
      </c>
      <c r="J168" s="156">
        <f t="shared" si="10"/>
        <v>10.651999999999999</v>
      </c>
      <c r="K168" s="157"/>
      <c r="L168" s="158"/>
      <c r="M168" s="159" t="s">
        <v>1</v>
      </c>
      <c r="N168" s="160" t="s">
        <v>37</v>
      </c>
      <c r="O168" s="147">
        <v>0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161</v>
      </c>
      <c r="AT168" s="149" t="s">
        <v>175</v>
      </c>
      <c r="AU168" s="149" t="s">
        <v>152</v>
      </c>
      <c r="AY168" s="14" t="s">
        <v>143</v>
      </c>
      <c r="BE168" s="150">
        <f t="shared" si="14"/>
        <v>0</v>
      </c>
      <c r="BF168" s="150">
        <f t="shared" si="15"/>
        <v>10.651999999999999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152</v>
      </c>
      <c r="BK168" s="151">
        <f t="shared" si="19"/>
        <v>10.651999999999999</v>
      </c>
      <c r="BL168" s="14" t="s">
        <v>151</v>
      </c>
      <c r="BM168" s="149" t="s">
        <v>262</v>
      </c>
    </row>
    <row r="169" spans="1:65" s="2" customFormat="1" ht="24" customHeight="1">
      <c r="A169" s="26"/>
      <c r="B169" s="138"/>
      <c r="C169" s="139" t="s">
        <v>206</v>
      </c>
      <c r="D169" s="139" t="s">
        <v>147</v>
      </c>
      <c r="E169" s="140" t="s">
        <v>1045</v>
      </c>
      <c r="F169" s="141" t="s">
        <v>1046</v>
      </c>
      <c r="G169" s="142" t="s">
        <v>172</v>
      </c>
      <c r="H169" s="143">
        <v>3</v>
      </c>
      <c r="I169" s="143">
        <v>8.0830000000000002</v>
      </c>
      <c r="J169" s="143">
        <f t="shared" si="10"/>
        <v>24.248999999999999</v>
      </c>
      <c r="K169" s="144"/>
      <c r="L169" s="27"/>
      <c r="M169" s="145" t="s">
        <v>1</v>
      </c>
      <c r="N169" s="146" t="s">
        <v>37</v>
      </c>
      <c r="O169" s="147">
        <v>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151</v>
      </c>
      <c r="AT169" s="149" t="s">
        <v>147</v>
      </c>
      <c r="AU169" s="149" t="s">
        <v>152</v>
      </c>
      <c r="AY169" s="14" t="s">
        <v>143</v>
      </c>
      <c r="BE169" s="150">
        <f t="shared" si="14"/>
        <v>0</v>
      </c>
      <c r="BF169" s="150">
        <f t="shared" si="15"/>
        <v>24.248999999999999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152</v>
      </c>
      <c r="BK169" s="151">
        <f t="shared" si="19"/>
        <v>24.248999999999999</v>
      </c>
      <c r="BL169" s="14" t="s">
        <v>151</v>
      </c>
      <c r="BM169" s="149" t="s">
        <v>268</v>
      </c>
    </row>
    <row r="170" spans="1:65" s="2" customFormat="1" ht="24" customHeight="1">
      <c r="A170" s="26"/>
      <c r="B170" s="138"/>
      <c r="C170" s="152" t="s">
        <v>326</v>
      </c>
      <c r="D170" s="152" t="s">
        <v>175</v>
      </c>
      <c r="E170" s="153" t="s">
        <v>1047</v>
      </c>
      <c r="F170" s="154" t="s">
        <v>1048</v>
      </c>
      <c r="G170" s="155" t="s">
        <v>172</v>
      </c>
      <c r="H170" s="156">
        <v>2</v>
      </c>
      <c r="I170" s="156">
        <v>11.238</v>
      </c>
      <c r="J170" s="156">
        <f t="shared" si="10"/>
        <v>22.475999999999999</v>
      </c>
      <c r="K170" s="157"/>
      <c r="L170" s="158"/>
      <c r="M170" s="159" t="s">
        <v>1</v>
      </c>
      <c r="N170" s="160" t="s">
        <v>37</v>
      </c>
      <c r="O170" s="147">
        <v>0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161</v>
      </c>
      <c r="AT170" s="149" t="s">
        <v>175</v>
      </c>
      <c r="AU170" s="149" t="s">
        <v>152</v>
      </c>
      <c r="AY170" s="14" t="s">
        <v>143</v>
      </c>
      <c r="BE170" s="150">
        <f t="shared" si="14"/>
        <v>0</v>
      </c>
      <c r="BF170" s="150">
        <f t="shared" si="15"/>
        <v>22.475999999999999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152</v>
      </c>
      <c r="BK170" s="151">
        <f t="shared" si="19"/>
        <v>22.475999999999999</v>
      </c>
      <c r="BL170" s="14" t="s">
        <v>151</v>
      </c>
      <c r="BM170" s="149" t="s">
        <v>271</v>
      </c>
    </row>
    <row r="171" spans="1:65" s="2" customFormat="1" ht="16.5" customHeight="1">
      <c r="A171" s="26"/>
      <c r="B171" s="138"/>
      <c r="C171" s="152" t="s">
        <v>209</v>
      </c>
      <c r="D171" s="152" t="s">
        <v>175</v>
      </c>
      <c r="E171" s="153" t="s">
        <v>1049</v>
      </c>
      <c r="F171" s="154" t="s">
        <v>1050</v>
      </c>
      <c r="G171" s="155" t="s">
        <v>172</v>
      </c>
      <c r="H171" s="156">
        <v>1</v>
      </c>
      <c r="I171" s="156">
        <v>4.7320000000000002</v>
      </c>
      <c r="J171" s="156">
        <f t="shared" si="10"/>
        <v>4.7320000000000002</v>
      </c>
      <c r="K171" s="157"/>
      <c r="L171" s="158"/>
      <c r="M171" s="159" t="s">
        <v>1</v>
      </c>
      <c r="N171" s="160" t="s">
        <v>37</v>
      </c>
      <c r="O171" s="147">
        <v>0</v>
      </c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161</v>
      </c>
      <c r="AT171" s="149" t="s">
        <v>175</v>
      </c>
      <c r="AU171" s="149" t="s">
        <v>152</v>
      </c>
      <c r="AY171" s="14" t="s">
        <v>143</v>
      </c>
      <c r="BE171" s="150">
        <f t="shared" si="14"/>
        <v>0</v>
      </c>
      <c r="BF171" s="150">
        <f t="shared" si="15"/>
        <v>4.7320000000000002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152</v>
      </c>
      <c r="BK171" s="151">
        <f t="shared" si="19"/>
        <v>4.7320000000000002</v>
      </c>
      <c r="BL171" s="14" t="s">
        <v>151</v>
      </c>
      <c r="BM171" s="149" t="s">
        <v>276</v>
      </c>
    </row>
    <row r="172" spans="1:65" s="2" customFormat="1" ht="24" customHeight="1">
      <c r="A172" s="26"/>
      <c r="B172" s="138"/>
      <c r="C172" s="139" t="s">
        <v>333</v>
      </c>
      <c r="D172" s="139" t="s">
        <v>147</v>
      </c>
      <c r="E172" s="140" t="s">
        <v>1051</v>
      </c>
      <c r="F172" s="141" t="s">
        <v>1052</v>
      </c>
      <c r="G172" s="142" t="s">
        <v>1053</v>
      </c>
      <c r="H172" s="143">
        <v>1</v>
      </c>
      <c r="I172" s="143">
        <v>28.928999999999998</v>
      </c>
      <c r="J172" s="143">
        <f t="shared" si="10"/>
        <v>28.928999999999998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151</v>
      </c>
      <c r="AT172" s="149" t="s">
        <v>147</v>
      </c>
      <c r="AU172" s="149" t="s">
        <v>152</v>
      </c>
      <c r="AY172" s="14" t="s">
        <v>143</v>
      </c>
      <c r="BE172" s="150">
        <f t="shared" si="14"/>
        <v>0</v>
      </c>
      <c r="BF172" s="150">
        <f t="shared" si="15"/>
        <v>28.928999999999998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152</v>
      </c>
      <c r="BK172" s="151">
        <f t="shared" si="19"/>
        <v>28.928999999999998</v>
      </c>
      <c r="BL172" s="14" t="s">
        <v>151</v>
      </c>
      <c r="BM172" s="149" t="s">
        <v>278</v>
      </c>
    </row>
    <row r="173" spans="1:65" s="2" customFormat="1" ht="24" customHeight="1">
      <c r="A173" s="26"/>
      <c r="B173" s="138"/>
      <c r="C173" s="139" t="s">
        <v>212</v>
      </c>
      <c r="D173" s="139" t="s">
        <v>147</v>
      </c>
      <c r="E173" s="140" t="s">
        <v>1054</v>
      </c>
      <c r="F173" s="141" t="s">
        <v>1055</v>
      </c>
      <c r="G173" s="142" t="s">
        <v>1053</v>
      </c>
      <c r="H173" s="143">
        <v>1</v>
      </c>
      <c r="I173" s="143">
        <v>27.873000000000001</v>
      </c>
      <c r="J173" s="143">
        <f t="shared" si="10"/>
        <v>27.873000000000001</v>
      </c>
      <c r="K173" s="144"/>
      <c r="L173" s="27"/>
      <c r="M173" s="145" t="s">
        <v>1</v>
      </c>
      <c r="N173" s="146" t="s">
        <v>37</v>
      </c>
      <c r="O173" s="147">
        <v>0</v>
      </c>
      <c r="P173" s="147">
        <f t="shared" si="11"/>
        <v>0</v>
      </c>
      <c r="Q173" s="147">
        <v>0</v>
      </c>
      <c r="R173" s="147">
        <f t="shared" si="12"/>
        <v>0</v>
      </c>
      <c r="S173" s="147">
        <v>0</v>
      </c>
      <c r="T173" s="148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151</v>
      </c>
      <c r="AT173" s="149" t="s">
        <v>147</v>
      </c>
      <c r="AU173" s="149" t="s">
        <v>152</v>
      </c>
      <c r="AY173" s="14" t="s">
        <v>143</v>
      </c>
      <c r="BE173" s="150">
        <f t="shared" si="14"/>
        <v>0</v>
      </c>
      <c r="BF173" s="150">
        <f t="shared" si="15"/>
        <v>27.873000000000001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152</v>
      </c>
      <c r="BK173" s="151">
        <f t="shared" si="19"/>
        <v>27.873000000000001</v>
      </c>
      <c r="BL173" s="14" t="s">
        <v>151</v>
      </c>
      <c r="BM173" s="149" t="s">
        <v>282</v>
      </c>
    </row>
    <row r="174" spans="1:65" s="2" customFormat="1" ht="16.5" customHeight="1">
      <c r="A174" s="26"/>
      <c r="B174" s="138"/>
      <c r="C174" s="139" t="s">
        <v>191</v>
      </c>
      <c r="D174" s="139" t="s">
        <v>147</v>
      </c>
      <c r="E174" s="140" t="s">
        <v>1056</v>
      </c>
      <c r="F174" s="141" t="s">
        <v>1057</v>
      </c>
      <c r="G174" s="142" t="s">
        <v>275</v>
      </c>
      <c r="H174" s="143">
        <v>5.2</v>
      </c>
      <c r="I174" s="143">
        <v>1.325</v>
      </c>
      <c r="J174" s="143">
        <f t="shared" si="10"/>
        <v>6.89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151</v>
      </c>
      <c r="AT174" s="149" t="s">
        <v>147</v>
      </c>
      <c r="AU174" s="149" t="s">
        <v>152</v>
      </c>
      <c r="AY174" s="14" t="s">
        <v>143</v>
      </c>
      <c r="BE174" s="150">
        <f t="shared" si="14"/>
        <v>0</v>
      </c>
      <c r="BF174" s="150">
        <f t="shared" si="15"/>
        <v>6.89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4" t="s">
        <v>152</v>
      </c>
      <c r="BK174" s="151">
        <f t="shared" si="19"/>
        <v>6.89</v>
      </c>
      <c r="BL174" s="14" t="s">
        <v>151</v>
      </c>
      <c r="BM174" s="149" t="s">
        <v>285</v>
      </c>
    </row>
    <row r="175" spans="1:65" s="2" customFormat="1" ht="24" customHeight="1">
      <c r="A175" s="26"/>
      <c r="B175" s="138"/>
      <c r="C175" s="139" t="s">
        <v>203</v>
      </c>
      <c r="D175" s="139" t="s">
        <v>147</v>
      </c>
      <c r="E175" s="140" t="s">
        <v>1058</v>
      </c>
      <c r="F175" s="141" t="s">
        <v>1059</v>
      </c>
      <c r="G175" s="142" t="s">
        <v>275</v>
      </c>
      <c r="H175" s="143">
        <v>5.2</v>
      </c>
      <c r="I175" s="143">
        <v>0.69699999999999995</v>
      </c>
      <c r="J175" s="143">
        <f t="shared" si="10"/>
        <v>3.6240000000000001</v>
      </c>
      <c r="K175" s="144"/>
      <c r="L175" s="27"/>
      <c r="M175" s="145" t="s">
        <v>1</v>
      </c>
      <c r="N175" s="146" t="s">
        <v>37</v>
      </c>
      <c r="O175" s="147">
        <v>0</v>
      </c>
      <c r="P175" s="147">
        <f t="shared" si="11"/>
        <v>0</v>
      </c>
      <c r="Q175" s="147">
        <v>0</v>
      </c>
      <c r="R175" s="147">
        <f t="shared" si="12"/>
        <v>0</v>
      </c>
      <c r="S175" s="147">
        <v>0</v>
      </c>
      <c r="T175" s="148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151</v>
      </c>
      <c r="AT175" s="149" t="s">
        <v>147</v>
      </c>
      <c r="AU175" s="149" t="s">
        <v>152</v>
      </c>
      <c r="AY175" s="14" t="s">
        <v>143</v>
      </c>
      <c r="BE175" s="150">
        <f t="shared" si="14"/>
        <v>0</v>
      </c>
      <c r="BF175" s="150">
        <f t="shared" si="15"/>
        <v>3.6240000000000001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4" t="s">
        <v>152</v>
      </c>
      <c r="BK175" s="151">
        <f t="shared" si="19"/>
        <v>3.6240000000000001</v>
      </c>
      <c r="BL175" s="14" t="s">
        <v>151</v>
      </c>
      <c r="BM175" s="149" t="s">
        <v>288</v>
      </c>
    </row>
    <row r="176" spans="1:65" s="12" customFormat="1" ht="22.9" customHeight="1">
      <c r="B176" s="126"/>
      <c r="D176" s="127" t="s">
        <v>70</v>
      </c>
      <c r="E176" s="136" t="s">
        <v>179</v>
      </c>
      <c r="F176" s="136" t="s">
        <v>180</v>
      </c>
      <c r="J176" s="137">
        <f>BK176</f>
        <v>542.29899999999998</v>
      </c>
      <c r="L176" s="126"/>
      <c r="M176" s="130"/>
      <c r="N176" s="131"/>
      <c r="O176" s="131"/>
      <c r="P176" s="132">
        <f>SUM(P177:P186)</f>
        <v>0</v>
      </c>
      <c r="Q176" s="131"/>
      <c r="R176" s="132">
        <f>SUM(R177:R186)</f>
        <v>0</v>
      </c>
      <c r="S176" s="131"/>
      <c r="T176" s="133">
        <f>SUM(T177:T186)</f>
        <v>0</v>
      </c>
      <c r="AR176" s="127" t="s">
        <v>79</v>
      </c>
      <c r="AT176" s="134" t="s">
        <v>70</v>
      </c>
      <c r="AU176" s="134" t="s">
        <v>79</v>
      </c>
      <c r="AY176" s="127" t="s">
        <v>143</v>
      </c>
      <c r="BK176" s="135">
        <f>SUM(BK177:BK186)</f>
        <v>542.29899999999998</v>
      </c>
    </row>
    <row r="177" spans="1:65" s="2" customFormat="1" ht="24" customHeight="1">
      <c r="A177" s="26"/>
      <c r="B177" s="138"/>
      <c r="C177" s="139" t="s">
        <v>195</v>
      </c>
      <c r="D177" s="139" t="s">
        <v>147</v>
      </c>
      <c r="E177" s="140" t="s">
        <v>1060</v>
      </c>
      <c r="F177" s="141" t="s">
        <v>1061</v>
      </c>
      <c r="G177" s="142" t="s">
        <v>366</v>
      </c>
      <c r="H177" s="143">
        <v>0.75</v>
      </c>
      <c r="I177" s="143">
        <v>69.533000000000001</v>
      </c>
      <c r="J177" s="143">
        <f t="shared" ref="J177:J186" si="20">ROUND(I177*H177,3)</f>
        <v>52.15</v>
      </c>
      <c r="K177" s="144"/>
      <c r="L177" s="27"/>
      <c r="M177" s="145" t="s">
        <v>1</v>
      </c>
      <c r="N177" s="146" t="s">
        <v>37</v>
      </c>
      <c r="O177" s="147">
        <v>0</v>
      </c>
      <c r="P177" s="147">
        <f t="shared" ref="P177:P186" si="21">O177*H177</f>
        <v>0</v>
      </c>
      <c r="Q177" s="147">
        <v>0</v>
      </c>
      <c r="R177" s="147">
        <f t="shared" ref="R177:R186" si="22">Q177*H177</f>
        <v>0</v>
      </c>
      <c r="S177" s="147">
        <v>0</v>
      </c>
      <c r="T177" s="148">
        <f t="shared" ref="T177:T186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151</v>
      </c>
      <c r="AT177" s="149" t="s">
        <v>147</v>
      </c>
      <c r="AU177" s="149" t="s">
        <v>152</v>
      </c>
      <c r="AY177" s="14" t="s">
        <v>143</v>
      </c>
      <c r="BE177" s="150">
        <f t="shared" ref="BE177:BE186" si="24">IF(N177="základná",J177,0)</f>
        <v>0</v>
      </c>
      <c r="BF177" s="150">
        <f t="shared" ref="BF177:BF186" si="25">IF(N177="znížená",J177,0)</f>
        <v>52.15</v>
      </c>
      <c r="BG177" s="150">
        <f t="shared" ref="BG177:BG186" si="26">IF(N177="zákl. prenesená",J177,0)</f>
        <v>0</v>
      </c>
      <c r="BH177" s="150">
        <f t="shared" ref="BH177:BH186" si="27">IF(N177="zníž. prenesená",J177,0)</f>
        <v>0</v>
      </c>
      <c r="BI177" s="150">
        <f t="shared" ref="BI177:BI186" si="28">IF(N177="nulová",J177,0)</f>
        <v>0</v>
      </c>
      <c r="BJ177" s="14" t="s">
        <v>152</v>
      </c>
      <c r="BK177" s="151">
        <f t="shared" ref="BK177:BK186" si="29">ROUND(I177*H177,3)</f>
        <v>52.15</v>
      </c>
      <c r="BL177" s="14" t="s">
        <v>151</v>
      </c>
      <c r="BM177" s="149" t="s">
        <v>293</v>
      </c>
    </row>
    <row r="178" spans="1:65" s="2" customFormat="1" ht="24" customHeight="1">
      <c r="A178" s="26"/>
      <c r="B178" s="138"/>
      <c r="C178" s="139" t="s">
        <v>199</v>
      </c>
      <c r="D178" s="139" t="s">
        <v>147</v>
      </c>
      <c r="E178" s="140" t="s">
        <v>1062</v>
      </c>
      <c r="F178" s="141" t="s">
        <v>1063</v>
      </c>
      <c r="G178" s="142" t="s">
        <v>172</v>
      </c>
      <c r="H178" s="143">
        <v>1</v>
      </c>
      <c r="I178" s="143">
        <v>1.6930000000000001</v>
      </c>
      <c r="J178" s="143">
        <f t="shared" si="20"/>
        <v>1.6930000000000001</v>
      </c>
      <c r="K178" s="144"/>
      <c r="L178" s="27"/>
      <c r="M178" s="145" t="s">
        <v>1</v>
      </c>
      <c r="N178" s="146" t="s">
        <v>37</v>
      </c>
      <c r="O178" s="147">
        <v>0</v>
      </c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151</v>
      </c>
      <c r="AT178" s="149" t="s">
        <v>147</v>
      </c>
      <c r="AU178" s="149" t="s">
        <v>152</v>
      </c>
      <c r="AY178" s="14" t="s">
        <v>143</v>
      </c>
      <c r="BE178" s="150">
        <f t="shared" si="24"/>
        <v>0</v>
      </c>
      <c r="BF178" s="150">
        <f t="shared" si="25"/>
        <v>1.6930000000000001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4" t="s">
        <v>152</v>
      </c>
      <c r="BK178" s="151">
        <f t="shared" si="29"/>
        <v>1.6930000000000001</v>
      </c>
      <c r="BL178" s="14" t="s">
        <v>151</v>
      </c>
      <c r="BM178" s="149" t="s">
        <v>298</v>
      </c>
    </row>
    <row r="179" spans="1:65" s="2" customFormat="1" ht="24" customHeight="1">
      <c r="A179" s="26"/>
      <c r="B179" s="138"/>
      <c r="C179" s="139" t="s">
        <v>246</v>
      </c>
      <c r="D179" s="139" t="s">
        <v>147</v>
      </c>
      <c r="E179" s="140" t="s">
        <v>1064</v>
      </c>
      <c r="F179" s="141" t="s">
        <v>1065</v>
      </c>
      <c r="G179" s="142" t="s">
        <v>172</v>
      </c>
      <c r="H179" s="143">
        <v>2</v>
      </c>
      <c r="I179" s="143">
        <v>7.0549999999999997</v>
      </c>
      <c r="J179" s="143">
        <f t="shared" si="20"/>
        <v>14.11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 t="shared" si="21"/>
        <v>0</v>
      </c>
      <c r="Q179" s="147">
        <v>0</v>
      </c>
      <c r="R179" s="147">
        <f t="shared" si="22"/>
        <v>0</v>
      </c>
      <c r="S179" s="147">
        <v>0</v>
      </c>
      <c r="T179" s="148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151</v>
      </c>
      <c r="AT179" s="149" t="s">
        <v>147</v>
      </c>
      <c r="AU179" s="149" t="s">
        <v>152</v>
      </c>
      <c r="AY179" s="14" t="s">
        <v>143</v>
      </c>
      <c r="BE179" s="150">
        <f t="shared" si="24"/>
        <v>0</v>
      </c>
      <c r="BF179" s="150">
        <f t="shared" si="25"/>
        <v>14.11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4" t="s">
        <v>152</v>
      </c>
      <c r="BK179" s="151">
        <f t="shared" si="29"/>
        <v>14.11</v>
      </c>
      <c r="BL179" s="14" t="s">
        <v>151</v>
      </c>
      <c r="BM179" s="149" t="s">
        <v>302</v>
      </c>
    </row>
    <row r="180" spans="1:65" s="2" customFormat="1" ht="24" customHeight="1">
      <c r="A180" s="26"/>
      <c r="B180" s="138"/>
      <c r="C180" s="139" t="s">
        <v>221</v>
      </c>
      <c r="D180" s="139" t="s">
        <v>147</v>
      </c>
      <c r="E180" s="140" t="s">
        <v>1066</v>
      </c>
      <c r="F180" s="141" t="s">
        <v>1067</v>
      </c>
      <c r="G180" s="142" t="s">
        <v>1068</v>
      </c>
      <c r="H180" s="143">
        <v>60</v>
      </c>
      <c r="I180" s="143">
        <v>1.41</v>
      </c>
      <c r="J180" s="143">
        <f t="shared" si="20"/>
        <v>84.6</v>
      </c>
      <c r="K180" s="144"/>
      <c r="L180" s="27"/>
      <c r="M180" s="145" t="s">
        <v>1</v>
      </c>
      <c r="N180" s="146" t="s">
        <v>37</v>
      </c>
      <c r="O180" s="147">
        <v>0</v>
      </c>
      <c r="P180" s="147">
        <f t="shared" si="21"/>
        <v>0</v>
      </c>
      <c r="Q180" s="147">
        <v>0</v>
      </c>
      <c r="R180" s="147">
        <f t="shared" si="22"/>
        <v>0</v>
      </c>
      <c r="S180" s="147">
        <v>0</v>
      </c>
      <c r="T180" s="148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151</v>
      </c>
      <c r="AT180" s="149" t="s">
        <v>147</v>
      </c>
      <c r="AU180" s="149" t="s">
        <v>152</v>
      </c>
      <c r="AY180" s="14" t="s">
        <v>143</v>
      </c>
      <c r="BE180" s="150">
        <f t="shared" si="24"/>
        <v>0</v>
      </c>
      <c r="BF180" s="150">
        <f t="shared" si="25"/>
        <v>84.6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4" t="s">
        <v>152</v>
      </c>
      <c r="BK180" s="151">
        <f t="shared" si="29"/>
        <v>84.6</v>
      </c>
      <c r="BL180" s="14" t="s">
        <v>151</v>
      </c>
      <c r="BM180" s="149" t="s">
        <v>305</v>
      </c>
    </row>
    <row r="181" spans="1:65" s="2" customFormat="1" ht="36" customHeight="1">
      <c r="A181" s="26"/>
      <c r="B181" s="138"/>
      <c r="C181" s="139" t="s">
        <v>174</v>
      </c>
      <c r="D181" s="139" t="s">
        <v>147</v>
      </c>
      <c r="E181" s="140" t="s">
        <v>1069</v>
      </c>
      <c r="F181" s="141" t="s">
        <v>1070</v>
      </c>
      <c r="G181" s="142" t="s">
        <v>275</v>
      </c>
      <c r="H181" s="143">
        <v>22</v>
      </c>
      <c r="I181" s="143">
        <v>1.9750000000000001</v>
      </c>
      <c r="J181" s="143">
        <f t="shared" si="20"/>
        <v>43.45</v>
      </c>
      <c r="K181" s="144"/>
      <c r="L181" s="27"/>
      <c r="M181" s="145" t="s">
        <v>1</v>
      </c>
      <c r="N181" s="146" t="s">
        <v>37</v>
      </c>
      <c r="O181" s="147">
        <v>0</v>
      </c>
      <c r="P181" s="147">
        <f t="shared" si="21"/>
        <v>0</v>
      </c>
      <c r="Q181" s="147">
        <v>0</v>
      </c>
      <c r="R181" s="147">
        <f t="shared" si="22"/>
        <v>0</v>
      </c>
      <c r="S181" s="147">
        <v>0</v>
      </c>
      <c r="T181" s="148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151</v>
      </c>
      <c r="AT181" s="149" t="s">
        <v>147</v>
      </c>
      <c r="AU181" s="149" t="s">
        <v>152</v>
      </c>
      <c r="AY181" s="14" t="s">
        <v>143</v>
      </c>
      <c r="BE181" s="150">
        <f t="shared" si="24"/>
        <v>0</v>
      </c>
      <c r="BF181" s="150">
        <f t="shared" si="25"/>
        <v>43.45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4" t="s">
        <v>152</v>
      </c>
      <c r="BK181" s="151">
        <f t="shared" si="29"/>
        <v>43.45</v>
      </c>
      <c r="BL181" s="14" t="s">
        <v>151</v>
      </c>
      <c r="BM181" s="149" t="s">
        <v>311</v>
      </c>
    </row>
    <row r="182" spans="1:65" s="2" customFormat="1" ht="36" customHeight="1">
      <c r="A182" s="26"/>
      <c r="B182" s="138"/>
      <c r="C182" s="139" t="s">
        <v>225</v>
      </c>
      <c r="D182" s="139" t="s">
        <v>147</v>
      </c>
      <c r="E182" s="140" t="s">
        <v>1071</v>
      </c>
      <c r="F182" s="141" t="s">
        <v>1072</v>
      </c>
      <c r="G182" s="142" t="s">
        <v>275</v>
      </c>
      <c r="H182" s="143">
        <v>2.2999999999999998</v>
      </c>
      <c r="I182" s="143">
        <v>1.9650000000000001</v>
      </c>
      <c r="J182" s="143">
        <f t="shared" si="20"/>
        <v>4.5199999999999996</v>
      </c>
      <c r="K182" s="144"/>
      <c r="L182" s="27"/>
      <c r="M182" s="145" t="s">
        <v>1</v>
      </c>
      <c r="N182" s="146" t="s">
        <v>37</v>
      </c>
      <c r="O182" s="147">
        <v>0</v>
      </c>
      <c r="P182" s="147">
        <f t="shared" si="21"/>
        <v>0</v>
      </c>
      <c r="Q182" s="147">
        <v>0</v>
      </c>
      <c r="R182" s="147">
        <f t="shared" si="22"/>
        <v>0</v>
      </c>
      <c r="S182" s="147">
        <v>0</v>
      </c>
      <c r="T182" s="148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151</v>
      </c>
      <c r="AT182" s="149" t="s">
        <v>147</v>
      </c>
      <c r="AU182" s="149" t="s">
        <v>152</v>
      </c>
      <c r="AY182" s="14" t="s">
        <v>143</v>
      </c>
      <c r="BE182" s="150">
        <f t="shared" si="24"/>
        <v>0</v>
      </c>
      <c r="BF182" s="150">
        <f t="shared" si="25"/>
        <v>4.5199999999999996</v>
      </c>
      <c r="BG182" s="150">
        <f t="shared" si="26"/>
        <v>0</v>
      </c>
      <c r="BH182" s="150">
        <f t="shared" si="27"/>
        <v>0</v>
      </c>
      <c r="BI182" s="150">
        <f t="shared" si="28"/>
        <v>0</v>
      </c>
      <c r="BJ182" s="14" t="s">
        <v>152</v>
      </c>
      <c r="BK182" s="151">
        <f t="shared" si="29"/>
        <v>4.5199999999999996</v>
      </c>
      <c r="BL182" s="14" t="s">
        <v>151</v>
      </c>
      <c r="BM182" s="149" t="s">
        <v>314</v>
      </c>
    </row>
    <row r="183" spans="1:65" s="2" customFormat="1" ht="36" customHeight="1">
      <c r="A183" s="26"/>
      <c r="B183" s="138"/>
      <c r="C183" s="139" t="s">
        <v>169</v>
      </c>
      <c r="D183" s="139" t="s">
        <v>147</v>
      </c>
      <c r="E183" s="140" t="s">
        <v>1073</v>
      </c>
      <c r="F183" s="141" t="s">
        <v>1074</v>
      </c>
      <c r="G183" s="142" t="s">
        <v>275</v>
      </c>
      <c r="H183" s="143">
        <v>5.5</v>
      </c>
      <c r="I183" s="143">
        <v>2.681</v>
      </c>
      <c r="J183" s="143">
        <f t="shared" si="20"/>
        <v>14.746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 t="shared" si="21"/>
        <v>0</v>
      </c>
      <c r="Q183" s="147">
        <v>0</v>
      </c>
      <c r="R183" s="147">
        <f t="shared" si="22"/>
        <v>0</v>
      </c>
      <c r="S183" s="147">
        <v>0</v>
      </c>
      <c r="T183" s="148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9" t="s">
        <v>151</v>
      </c>
      <c r="AT183" s="149" t="s">
        <v>147</v>
      </c>
      <c r="AU183" s="149" t="s">
        <v>152</v>
      </c>
      <c r="AY183" s="14" t="s">
        <v>143</v>
      </c>
      <c r="BE183" s="150">
        <f t="shared" si="24"/>
        <v>0</v>
      </c>
      <c r="BF183" s="150">
        <f t="shared" si="25"/>
        <v>14.746</v>
      </c>
      <c r="BG183" s="150">
        <f t="shared" si="26"/>
        <v>0</v>
      </c>
      <c r="BH183" s="150">
        <f t="shared" si="27"/>
        <v>0</v>
      </c>
      <c r="BI183" s="150">
        <f t="shared" si="28"/>
        <v>0</v>
      </c>
      <c r="BJ183" s="14" t="s">
        <v>152</v>
      </c>
      <c r="BK183" s="151">
        <f t="shared" si="29"/>
        <v>14.746</v>
      </c>
      <c r="BL183" s="14" t="s">
        <v>151</v>
      </c>
      <c r="BM183" s="149" t="s">
        <v>318</v>
      </c>
    </row>
    <row r="184" spans="1:65" s="2" customFormat="1" ht="24" customHeight="1">
      <c r="A184" s="26"/>
      <c r="B184" s="138"/>
      <c r="C184" s="139" t="s">
        <v>230</v>
      </c>
      <c r="D184" s="139" t="s">
        <v>147</v>
      </c>
      <c r="E184" s="140" t="s">
        <v>1075</v>
      </c>
      <c r="F184" s="141" t="s">
        <v>1076</v>
      </c>
      <c r="G184" s="142" t="s">
        <v>215</v>
      </c>
      <c r="H184" s="143">
        <v>1.9710000000000001</v>
      </c>
      <c r="I184" s="143">
        <v>8.4429999999999996</v>
      </c>
      <c r="J184" s="143">
        <f t="shared" si="20"/>
        <v>16.640999999999998</v>
      </c>
      <c r="K184" s="144"/>
      <c r="L184" s="27"/>
      <c r="M184" s="145" t="s">
        <v>1</v>
      </c>
      <c r="N184" s="146" t="s">
        <v>37</v>
      </c>
      <c r="O184" s="147">
        <v>0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151</v>
      </c>
      <c r="AT184" s="149" t="s">
        <v>147</v>
      </c>
      <c r="AU184" s="149" t="s">
        <v>152</v>
      </c>
      <c r="AY184" s="14" t="s">
        <v>143</v>
      </c>
      <c r="BE184" s="150">
        <f t="shared" si="24"/>
        <v>0</v>
      </c>
      <c r="BF184" s="150">
        <f t="shared" si="25"/>
        <v>16.640999999999998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4" t="s">
        <v>152</v>
      </c>
      <c r="BK184" s="151">
        <f t="shared" si="29"/>
        <v>16.640999999999998</v>
      </c>
      <c r="BL184" s="14" t="s">
        <v>151</v>
      </c>
      <c r="BM184" s="149" t="s">
        <v>323</v>
      </c>
    </row>
    <row r="185" spans="1:65" s="2" customFormat="1" ht="16.5" customHeight="1">
      <c r="A185" s="26"/>
      <c r="B185" s="138"/>
      <c r="C185" s="139" t="s">
        <v>146</v>
      </c>
      <c r="D185" s="139" t="s">
        <v>147</v>
      </c>
      <c r="E185" s="140" t="s">
        <v>213</v>
      </c>
      <c r="F185" s="141" t="s">
        <v>214</v>
      </c>
      <c r="G185" s="142" t="s">
        <v>215</v>
      </c>
      <c r="H185" s="143">
        <v>1.9710000000000001</v>
      </c>
      <c r="I185" s="143">
        <v>11.736000000000001</v>
      </c>
      <c r="J185" s="143">
        <f t="shared" si="20"/>
        <v>23.132000000000001</v>
      </c>
      <c r="K185" s="144"/>
      <c r="L185" s="27"/>
      <c r="M185" s="145" t="s">
        <v>1</v>
      </c>
      <c r="N185" s="146" t="s">
        <v>37</v>
      </c>
      <c r="O185" s="147">
        <v>0</v>
      </c>
      <c r="P185" s="147">
        <f t="shared" si="21"/>
        <v>0</v>
      </c>
      <c r="Q185" s="147">
        <v>0</v>
      </c>
      <c r="R185" s="147">
        <f t="shared" si="22"/>
        <v>0</v>
      </c>
      <c r="S185" s="147">
        <v>0</v>
      </c>
      <c r="T185" s="148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9" t="s">
        <v>151</v>
      </c>
      <c r="AT185" s="149" t="s">
        <v>147</v>
      </c>
      <c r="AU185" s="149" t="s">
        <v>152</v>
      </c>
      <c r="AY185" s="14" t="s">
        <v>143</v>
      </c>
      <c r="BE185" s="150">
        <f t="shared" si="24"/>
        <v>0</v>
      </c>
      <c r="BF185" s="150">
        <f t="shared" si="25"/>
        <v>23.132000000000001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4" t="s">
        <v>152</v>
      </c>
      <c r="BK185" s="151">
        <f t="shared" si="29"/>
        <v>23.132000000000001</v>
      </c>
      <c r="BL185" s="14" t="s">
        <v>151</v>
      </c>
      <c r="BM185" s="149" t="s">
        <v>329</v>
      </c>
    </row>
    <row r="186" spans="1:65" s="2" customFormat="1" ht="24" customHeight="1">
      <c r="A186" s="26"/>
      <c r="B186" s="138"/>
      <c r="C186" s="139" t="s">
        <v>165</v>
      </c>
      <c r="D186" s="139" t="s">
        <v>147</v>
      </c>
      <c r="E186" s="140" t="s">
        <v>1077</v>
      </c>
      <c r="F186" s="141" t="s">
        <v>1078</v>
      </c>
      <c r="G186" s="142" t="s">
        <v>172</v>
      </c>
      <c r="H186" s="143">
        <v>1</v>
      </c>
      <c r="I186" s="143">
        <v>287.25700000000001</v>
      </c>
      <c r="J186" s="143">
        <f t="shared" si="20"/>
        <v>287.25700000000001</v>
      </c>
      <c r="K186" s="144"/>
      <c r="L186" s="27"/>
      <c r="M186" s="145" t="s">
        <v>1</v>
      </c>
      <c r="N186" s="146" t="s">
        <v>37</v>
      </c>
      <c r="O186" s="147">
        <v>0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151</v>
      </c>
      <c r="AT186" s="149" t="s">
        <v>147</v>
      </c>
      <c r="AU186" s="149" t="s">
        <v>152</v>
      </c>
      <c r="AY186" s="14" t="s">
        <v>143</v>
      </c>
      <c r="BE186" s="150">
        <f t="shared" si="24"/>
        <v>0</v>
      </c>
      <c r="BF186" s="150">
        <f t="shared" si="25"/>
        <v>287.25700000000001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4" t="s">
        <v>152</v>
      </c>
      <c r="BK186" s="151">
        <f t="shared" si="29"/>
        <v>287.25700000000001</v>
      </c>
      <c r="BL186" s="14" t="s">
        <v>151</v>
      </c>
      <c r="BM186" s="149" t="s">
        <v>332</v>
      </c>
    </row>
    <row r="187" spans="1:65" s="12" customFormat="1" ht="22.9" customHeight="1">
      <c r="B187" s="126"/>
      <c r="D187" s="127" t="s">
        <v>70</v>
      </c>
      <c r="E187" s="136" t="s">
        <v>226</v>
      </c>
      <c r="F187" s="136" t="s">
        <v>227</v>
      </c>
      <c r="J187" s="137">
        <f>BK187</f>
        <v>45.290999999999997</v>
      </c>
      <c r="L187" s="126"/>
      <c r="M187" s="130"/>
      <c r="N187" s="131"/>
      <c r="O187" s="131"/>
      <c r="P187" s="132">
        <f>P188</f>
        <v>0</v>
      </c>
      <c r="Q187" s="131"/>
      <c r="R187" s="132">
        <f>R188</f>
        <v>0</v>
      </c>
      <c r="S187" s="131"/>
      <c r="T187" s="133">
        <f>T188</f>
        <v>0</v>
      </c>
      <c r="AR187" s="127" t="s">
        <v>79</v>
      </c>
      <c r="AT187" s="134" t="s">
        <v>70</v>
      </c>
      <c r="AU187" s="134" t="s">
        <v>79</v>
      </c>
      <c r="AY187" s="127" t="s">
        <v>143</v>
      </c>
      <c r="BK187" s="135">
        <f>BK188</f>
        <v>45.290999999999997</v>
      </c>
    </row>
    <row r="188" spans="1:65" s="2" customFormat="1" ht="24" customHeight="1">
      <c r="A188" s="26"/>
      <c r="B188" s="138"/>
      <c r="C188" s="139" t="s">
        <v>272</v>
      </c>
      <c r="D188" s="139" t="s">
        <v>147</v>
      </c>
      <c r="E188" s="140" t="s">
        <v>697</v>
      </c>
      <c r="F188" s="141" t="s">
        <v>1079</v>
      </c>
      <c r="G188" s="142" t="s">
        <v>215</v>
      </c>
      <c r="H188" s="143">
        <v>3.7679999999999998</v>
      </c>
      <c r="I188" s="143">
        <v>12.02</v>
      </c>
      <c r="J188" s="143">
        <f>ROUND(I188*H188,3)</f>
        <v>45.290999999999997</v>
      </c>
      <c r="K188" s="144"/>
      <c r="L188" s="27"/>
      <c r="M188" s="145" t="s">
        <v>1</v>
      </c>
      <c r="N188" s="146" t="s">
        <v>37</v>
      </c>
      <c r="O188" s="147">
        <v>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151</v>
      </c>
      <c r="AT188" s="149" t="s">
        <v>147</v>
      </c>
      <c r="AU188" s="149" t="s">
        <v>152</v>
      </c>
      <c r="AY188" s="14" t="s">
        <v>143</v>
      </c>
      <c r="BE188" s="150">
        <f>IF(N188="základná",J188,0)</f>
        <v>0</v>
      </c>
      <c r="BF188" s="150">
        <f>IF(N188="znížená",J188,0)</f>
        <v>45.290999999999997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152</v>
      </c>
      <c r="BK188" s="151">
        <f>ROUND(I188*H188,3)</f>
        <v>45.290999999999997</v>
      </c>
      <c r="BL188" s="14" t="s">
        <v>151</v>
      </c>
      <c r="BM188" s="149" t="s">
        <v>336</v>
      </c>
    </row>
    <row r="189" spans="1:65" s="12" customFormat="1" ht="25.9" customHeight="1">
      <c r="B189" s="126"/>
      <c r="D189" s="127" t="s">
        <v>70</v>
      </c>
      <c r="E189" s="128" t="s">
        <v>231</v>
      </c>
      <c r="F189" s="128" t="s">
        <v>232</v>
      </c>
      <c r="J189" s="129">
        <f>BK189</f>
        <v>11413.156000000001</v>
      </c>
      <c r="L189" s="126"/>
      <c r="M189" s="130"/>
      <c r="N189" s="131"/>
      <c r="O189" s="131"/>
      <c r="P189" s="132">
        <f>P190+P194+P206+P218+P230+P267+P272</f>
        <v>0</v>
      </c>
      <c r="Q189" s="131"/>
      <c r="R189" s="132">
        <f>R190+R194+R206+R218+R230+R267+R272</f>
        <v>0</v>
      </c>
      <c r="S189" s="131"/>
      <c r="T189" s="133">
        <f>T190+T194+T206+T218+T230+T267+T272</f>
        <v>0</v>
      </c>
      <c r="AR189" s="127" t="s">
        <v>152</v>
      </c>
      <c r="AT189" s="134" t="s">
        <v>70</v>
      </c>
      <c r="AU189" s="134" t="s">
        <v>71</v>
      </c>
      <c r="AY189" s="127" t="s">
        <v>143</v>
      </c>
      <c r="BK189" s="135">
        <f>BK190+BK194+BK206+BK218+BK230+BK267+BK272</f>
        <v>11413.156000000001</v>
      </c>
    </row>
    <row r="190" spans="1:65" s="12" customFormat="1" ht="22.9" customHeight="1">
      <c r="B190" s="126"/>
      <c r="D190" s="127" t="s">
        <v>70</v>
      </c>
      <c r="E190" s="136" t="s">
        <v>233</v>
      </c>
      <c r="F190" s="136" t="s">
        <v>234</v>
      </c>
      <c r="J190" s="137">
        <f>BK190</f>
        <v>17.904000000000003</v>
      </c>
      <c r="L190" s="126"/>
      <c r="M190" s="130"/>
      <c r="N190" s="131"/>
      <c r="O190" s="131"/>
      <c r="P190" s="132">
        <f>SUM(P191:P193)</f>
        <v>0</v>
      </c>
      <c r="Q190" s="131"/>
      <c r="R190" s="132">
        <f>SUM(R191:R193)</f>
        <v>0</v>
      </c>
      <c r="S190" s="131"/>
      <c r="T190" s="133">
        <f>SUM(T191:T193)</f>
        <v>0</v>
      </c>
      <c r="AR190" s="127" t="s">
        <v>152</v>
      </c>
      <c r="AT190" s="134" t="s">
        <v>70</v>
      </c>
      <c r="AU190" s="134" t="s">
        <v>79</v>
      </c>
      <c r="AY190" s="127" t="s">
        <v>143</v>
      </c>
      <c r="BK190" s="135">
        <f>SUM(BK191:BK193)</f>
        <v>17.904000000000003</v>
      </c>
    </row>
    <row r="191" spans="1:65" s="2" customFormat="1" ht="24" customHeight="1">
      <c r="A191" s="26"/>
      <c r="B191" s="138"/>
      <c r="C191" s="139" t="s">
        <v>240</v>
      </c>
      <c r="D191" s="139" t="s">
        <v>147</v>
      </c>
      <c r="E191" s="140" t="s">
        <v>1080</v>
      </c>
      <c r="F191" s="141" t="s">
        <v>1081</v>
      </c>
      <c r="G191" s="142" t="s">
        <v>150</v>
      </c>
      <c r="H191" s="143">
        <v>2.5</v>
      </c>
      <c r="I191" s="143">
        <v>3.6389999999999998</v>
      </c>
      <c r="J191" s="143">
        <f>ROUND(I191*H191,3)</f>
        <v>9.0980000000000008</v>
      </c>
      <c r="K191" s="144"/>
      <c r="L191" s="27"/>
      <c r="M191" s="145" t="s">
        <v>1</v>
      </c>
      <c r="N191" s="146" t="s">
        <v>37</v>
      </c>
      <c r="O191" s="147">
        <v>0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178</v>
      </c>
      <c r="AT191" s="149" t="s">
        <v>147</v>
      </c>
      <c r="AU191" s="149" t="s">
        <v>152</v>
      </c>
      <c r="AY191" s="14" t="s">
        <v>143</v>
      </c>
      <c r="BE191" s="150">
        <f>IF(N191="základná",J191,0)</f>
        <v>0</v>
      </c>
      <c r="BF191" s="150">
        <f>IF(N191="znížená",J191,0)</f>
        <v>9.0980000000000008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152</v>
      </c>
      <c r="BK191" s="151">
        <f>ROUND(I191*H191,3)</f>
        <v>9.0980000000000008</v>
      </c>
      <c r="BL191" s="14" t="s">
        <v>178</v>
      </c>
      <c r="BM191" s="149" t="s">
        <v>339</v>
      </c>
    </row>
    <row r="192" spans="1:65" s="2" customFormat="1" ht="16.5" customHeight="1">
      <c r="A192" s="26"/>
      <c r="B192" s="138"/>
      <c r="C192" s="152" t="s">
        <v>289</v>
      </c>
      <c r="D192" s="152" t="s">
        <v>175</v>
      </c>
      <c r="E192" s="153" t="s">
        <v>1082</v>
      </c>
      <c r="F192" s="154" t="s">
        <v>1083</v>
      </c>
      <c r="G192" s="155" t="s">
        <v>150</v>
      </c>
      <c r="H192" s="156">
        <v>2.875</v>
      </c>
      <c r="I192" s="156">
        <v>2.9390000000000001</v>
      </c>
      <c r="J192" s="156">
        <f>ROUND(I192*H192,3)</f>
        <v>8.4499999999999993</v>
      </c>
      <c r="K192" s="157"/>
      <c r="L192" s="158"/>
      <c r="M192" s="159" t="s">
        <v>1</v>
      </c>
      <c r="N192" s="160" t="s">
        <v>37</v>
      </c>
      <c r="O192" s="147">
        <v>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9" t="s">
        <v>209</v>
      </c>
      <c r="AT192" s="149" t="s">
        <v>175</v>
      </c>
      <c r="AU192" s="149" t="s">
        <v>152</v>
      </c>
      <c r="AY192" s="14" t="s">
        <v>143</v>
      </c>
      <c r="BE192" s="150">
        <f>IF(N192="základná",J192,0)</f>
        <v>0</v>
      </c>
      <c r="BF192" s="150">
        <f>IF(N192="znížená",J192,0)</f>
        <v>8.4499999999999993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4" t="s">
        <v>152</v>
      </c>
      <c r="BK192" s="151">
        <f>ROUND(I192*H192,3)</f>
        <v>8.4499999999999993</v>
      </c>
      <c r="BL192" s="14" t="s">
        <v>178</v>
      </c>
      <c r="BM192" s="149" t="s">
        <v>345</v>
      </c>
    </row>
    <row r="193" spans="1:65" s="2" customFormat="1" ht="24" customHeight="1">
      <c r="A193" s="26"/>
      <c r="B193" s="138"/>
      <c r="C193" s="139" t="s">
        <v>245</v>
      </c>
      <c r="D193" s="139" t="s">
        <v>147</v>
      </c>
      <c r="E193" s="140" t="s">
        <v>247</v>
      </c>
      <c r="F193" s="141" t="s">
        <v>248</v>
      </c>
      <c r="G193" s="142" t="s">
        <v>215</v>
      </c>
      <c r="H193" s="143">
        <v>1.4E-2</v>
      </c>
      <c r="I193" s="143">
        <v>25.449000000000002</v>
      </c>
      <c r="J193" s="143">
        <f>ROUND(I193*H193,3)</f>
        <v>0.35599999999999998</v>
      </c>
      <c r="K193" s="144"/>
      <c r="L193" s="27"/>
      <c r="M193" s="145" t="s">
        <v>1</v>
      </c>
      <c r="N193" s="146" t="s">
        <v>37</v>
      </c>
      <c r="O193" s="147">
        <v>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9" t="s">
        <v>178</v>
      </c>
      <c r="AT193" s="149" t="s">
        <v>147</v>
      </c>
      <c r="AU193" s="149" t="s">
        <v>152</v>
      </c>
      <c r="AY193" s="14" t="s">
        <v>143</v>
      </c>
      <c r="BE193" s="150">
        <f>IF(N193="základná",J193,0)</f>
        <v>0</v>
      </c>
      <c r="BF193" s="150">
        <f>IF(N193="znížená",J193,0)</f>
        <v>0.35599999999999998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4" t="s">
        <v>152</v>
      </c>
      <c r="BK193" s="151">
        <f>ROUND(I193*H193,3)</f>
        <v>0.35599999999999998</v>
      </c>
      <c r="BL193" s="14" t="s">
        <v>178</v>
      </c>
      <c r="BM193" s="149" t="s">
        <v>521</v>
      </c>
    </row>
    <row r="194" spans="1:65" s="12" customFormat="1" ht="22.9" customHeight="1">
      <c r="B194" s="126"/>
      <c r="D194" s="127" t="s">
        <v>70</v>
      </c>
      <c r="E194" s="136" t="s">
        <v>771</v>
      </c>
      <c r="F194" s="136" t="s">
        <v>772</v>
      </c>
      <c r="J194" s="137">
        <f>BK194</f>
        <v>383.01900000000001</v>
      </c>
      <c r="L194" s="126"/>
      <c r="M194" s="130"/>
      <c r="N194" s="131"/>
      <c r="O194" s="131"/>
      <c r="P194" s="132">
        <f>SUM(P195:P205)</f>
        <v>0</v>
      </c>
      <c r="Q194" s="131"/>
      <c r="R194" s="132">
        <f>SUM(R195:R205)</f>
        <v>0</v>
      </c>
      <c r="S194" s="131"/>
      <c r="T194" s="133">
        <f>SUM(T195:T205)</f>
        <v>0</v>
      </c>
      <c r="AR194" s="127" t="s">
        <v>152</v>
      </c>
      <c r="AT194" s="134" t="s">
        <v>70</v>
      </c>
      <c r="AU194" s="134" t="s">
        <v>79</v>
      </c>
      <c r="AY194" s="127" t="s">
        <v>143</v>
      </c>
      <c r="BK194" s="135">
        <f>SUM(BK195:BK205)</f>
        <v>383.01900000000001</v>
      </c>
    </row>
    <row r="195" spans="1:65" s="2" customFormat="1" ht="24" customHeight="1">
      <c r="A195" s="26"/>
      <c r="B195" s="138"/>
      <c r="C195" s="139" t="s">
        <v>664</v>
      </c>
      <c r="D195" s="139" t="s">
        <v>147</v>
      </c>
      <c r="E195" s="140" t="s">
        <v>1084</v>
      </c>
      <c r="F195" s="141" t="s">
        <v>1085</v>
      </c>
      <c r="G195" s="142" t="s">
        <v>275</v>
      </c>
      <c r="H195" s="143">
        <v>10</v>
      </c>
      <c r="I195" s="143">
        <v>2.6429999999999998</v>
      </c>
      <c r="J195" s="143">
        <f t="shared" ref="J195:J205" si="30">ROUND(I195*H195,3)</f>
        <v>26.43</v>
      </c>
      <c r="K195" s="144"/>
      <c r="L195" s="27"/>
      <c r="M195" s="145" t="s">
        <v>1</v>
      </c>
      <c r="N195" s="146" t="s">
        <v>37</v>
      </c>
      <c r="O195" s="147">
        <v>0</v>
      </c>
      <c r="P195" s="147">
        <f t="shared" ref="P195:P205" si="31">O195*H195</f>
        <v>0</v>
      </c>
      <c r="Q195" s="147">
        <v>0</v>
      </c>
      <c r="R195" s="147">
        <f t="shared" ref="R195:R205" si="32">Q195*H195</f>
        <v>0</v>
      </c>
      <c r="S195" s="147">
        <v>0</v>
      </c>
      <c r="T195" s="148">
        <f t="shared" ref="T195:T205" si="33"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9" t="s">
        <v>178</v>
      </c>
      <c r="AT195" s="149" t="s">
        <v>147</v>
      </c>
      <c r="AU195" s="149" t="s">
        <v>152</v>
      </c>
      <c r="AY195" s="14" t="s">
        <v>143</v>
      </c>
      <c r="BE195" s="150">
        <f t="shared" ref="BE195:BE205" si="34">IF(N195="základná",J195,0)</f>
        <v>0</v>
      </c>
      <c r="BF195" s="150">
        <f t="shared" ref="BF195:BF205" si="35">IF(N195="znížená",J195,0)</f>
        <v>26.43</v>
      </c>
      <c r="BG195" s="150">
        <f t="shared" ref="BG195:BG205" si="36">IF(N195="zákl. prenesená",J195,0)</f>
        <v>0</v>
      </c>
      <c r="BH195" s="150">
        <f t="shared" ref="BH195:BH205" si="37">IF(N195="zníž. prenesená",J195,0)</f>
        <v>0</v>
      </c>
      <c r="BI195" s="150">
        <f t="shared" ref="BI195:BI205" si="38">IF(N195="nulová",J195,0)</f>
        <v>0</v>
      </c>
      <c r="BJ195" s="14" t="s">
        <v>152</v>
      </c>
      <c r="BK195" s="151">
        <f t="shared" ref="BK195:BK205" si="39">ROUND(I195*H195,3)</f>
        <v>26.43</v>
      </c>
      <c r="BL195" s="14" t="s">
        <v>178</v>
      </c>
      <c r="BM195" s="149" t="s">
        <v>660</v>
      </c>
    </row>
    <row r="196" spans="1:65" s="2" customFormat="1" ht="16.5" customHeight="1">
      <c r="A196" s="26"/>
      <c r="B196" s="138"/>
      <c r="C196" s="152" t="s">
        <v>249</v>
      </c>
      <c r="D196" s="152" t="s">
        <v>175</v>
      </c>
      <c r="E196" s="153" t="s">
        <v>1086</v>
      </c>
      <c r="F196" s="154" t="s">
        <v>1087</v>
      </c>
      <c r="G196" s="155" t="s">
        <v>275</v>
      </c>
      <c r="H196" s="156">
        <v>10</v>
      </c>
      <c r="I196" s="156">
        <v>0.68200000000000005</v>
      </c>
      <c r="J196" s="156">
        <f t="shared" si="30"/>
        <v>6.82</v>
      </c>
      <c r="K196" s="157"/>
      <c r="L196" s="158"/>
      <c r="M196" s="159" t="s">
        <v>1</v>
      </c>
      <c r="N196" s="160" t="s">
        <v>37</v>
      </c>
      <c r="O196" s="147">
        <v>0</v>
      </c>
      <c r="P196" s="147">
        <f t="shared" si="31"/>
        <v>0</v>
      </c>
      <c r="Q196" s="147">
        <v>0</v>
      </c>
      <c r="R196" s="147">
        <f t="shared" si="32"/>
        <v>0</v>
      </c>
      <c r="S196" s="147">
        <v>0</v>
      </c>
      <c r="T196" s="148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9" t="s">
        <v>209</v>
      </c>
      <c r="AT196" s="149" t="s">
        <v>175</v>
      </c>
      <c r="AU196" s="149" t="s">
        <v>152</v>
      </c>
      <c r="AY196" s="14" t="s">
        <v>143</v>
      </c>
      <c r="BE196" s="150">
        <f t="shared" si="34"/>
        <v>0</v>
      </c>
      <c r="BF196" s="150">
        <f t="shared" si="35"/>
        <v>6.82</v>
      </c>
      <c r="BG196" s="150">
        <f t="shared" si="36"/>
        <v>0</v>
      </c>
      <c r="BH196" s="150">
        <f t="shared" si="37"/>
        <v>0</v>
      </c>
      <c r="BI196" s="150">
        <f t="shared" si="38"/>
        <v>0</v>
      </c>
      <c r="BJ196" s="14" t="s">
        <v>152</v>
      </c>
      <c r="BK196" s="151">
        <f t="shared" si="39"/>
        <v>6.82</v>
      </c>
      <c r="BL196" s="14" t="s">
        <v>178</v>
      </c>
      <c r="BM196" s="149" t="s">
        <v>663</v>
      </c>
    </row>
    <row r="197" spans="1:65" s="2" customFormat="1" ht="24" customHeight="1">
      <c r="A197" s="26"/>
      <c r="B197" s="138"/>
      <c r="C197" s="139" t="s">
        <v>671</v>
      </c>
      <c r="D197" s="139" t="s">
        <v>147</v>
      </c>
      <c r="E197" s="140" t="s">
        <v>1084</v>
      </c>
      <c r="F197" s="141" t="s">
        <v>1085</v>
      </c>
      <c r="G197" s="142" t="s">
        <v>275</v>
      </c>
      <c r="H197" s="143">
        <v>7.7</v>
      </c>
      <c r="I197" s="143">
        <v>2.8109999999999999</v>
      </c>
      <c r="J197" s="143">
        <f t="shared" si="30"/>
        <v>21.645</v>
      </c>
      <c r="K197" s="144"/>
      <c r="L197" s="27"/>
      <c r="M197" s="145" t="s">
        <v>1</v>
      </c>
      <c r="N197" s="146" t="s">
        <v>37</v>
      </c>
      <c r="O197" s="147">
        <v>0</v>
      </c>
      <c r="P197" s="147">
        <f t="shared" si="31"/>
        <v>0</v>
      </c>
      <c r="Q197" s="147">
        <v>0</v>
      </c>
      <c r="R197" s="147">
        <f t="shared" si="32"/>
        <v>0</v>
      </c>
      <c r="S197" s="147">
        <v>0</v>
      </c>
      <c r="T197" s="148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9" t="s">
        <v>178</v>
      </c>
      <c r="AT197" s="149" t="s">
        <v>147</v>
      </c>
      <c r="AU197" s="149" t="s">
        <v>152</v>
      </c>
      <c r="AY197" s="14" t="s">
        <v>143</v>
      </c>
      <c r="BE197" s="150">
        <f t="shared" si="34"/>
        <v>0</v>
      </c>
      <c r="BF197" s="150">
        <f t="shared" si="35"/>
        <v>21.645</v>
      </c>
      <c r="BG197" s="150">
        <f t="shared" si="36"/>
        <v>0</v>
      </c>
      <c r="BH197" s="150">
        <f t="shared" si="37"/>
        <v>0</v>
      </c>
      <c r="BI197" s="150">
        <f t="shared" si="38"/>
        <v>0</v>
      </c>
      <c r="BJ197" s="14" t="s">
        <v>152</v>
      </c>
      <c r="BK197" s="151">
        <f t="shared" si="39"/>
        <v>21.645</v>
      </c>
      <c r="BL197" s="14" t="s">
        <v>178</v>
      </c>
      <c r="BM197" s="149" t="s">
        <v>667</v>
      </c>
    </row>
    <row r="198" spans="1:65" s="2" customFormat="1" ht="16.5" customHeight="1">
      <c r="A198" s="26"/>
      <c r="B198" s="138"/>
      <c r="C198" s="152" t="s">
        <v>255</v>
      </c>
      <c r="D198" s="152" t="s">
        <v>175</v>
      </c>
      <c r="E198" s="153" t="s">
        <v>1088</v>
      </c>
      <c r="F198" s="154" t="s">
        <v>1089</v>
      </c>
      <c r="G198" s="155" t="s">
        <v>275</v>
      </c>
      <c r="H198" s="156">
        <v>7.8540000000000001</v>
      </c>
      <c r="I198" s="156">
        <v>0.55500000000000005</v>
      </c>
      <c r="J198" s="156">
        <f t="shared" si="30"/>
        <v>4.359</v>
      </c>
      <c r="K198" s="157"/>
      <c r="L198" s="158"/>
      <c r="M198" s="159" t="s">
        <v>1</v>
      </c>
      <c r="N198" s="160" t="s">
        <v>37</v>
      </c>
      <c r="O198" s="147">
        <v>0</v>
      </c>
      <c r="P198" s="147">
        <f t="shared" si="31"/>
        <v>0</v>
      </c>
      <c r="Q198" s="147">
        <v>0</v>
      </c>
      <c r="R198" s="147">
        <f t="shared" si="32"/>
        <v>0</v>
      </c>
      <c r="S198" s="147">
        <v>0</v>
      </c>
      <c r="T198" s="148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9" t="s">
        <v>209</v>
      </c>
      <c r="AT198" s="149" t="s">
        <v>175</v>
      </c>
      <c r="AU198" s="149" t="s">
        <v>152</v>
      </c>
      <c r="AY198" s="14" t="s">
        <v>143</v>
      </c>
      <c r="BE198" s="150">
        <f t="shared" si="34"/>
        <v>0</v>
      </c>
      <c r="BF198" s="150">
        <f t="shared" si="35"/>
        <v>4.359</v>
      </c>
      <c r="BG198" s="150">
        <f t="shared" si="36"/>
        <v>0</v>
      </c>
      <c r="BH198" s="150">
        <f t="shared" si="37"/>
        <v>0</v>
      </c>
      <c r="BI198" s="150">
        <f t="shared" si="38"/>
        <v>0</v>
      </c>
      <c r="BJ198" s="14" t="s">
        <v>152</v>
      </c>
      <c r="BK198" s="151">
        <f t="shared" si="39"/>
        <v>4.359</v>
      </c>
      <c r="BL198" s="14" t="s">
        <v>178</v>
      </c>
      <c r="BM198" s="149" t="s">
        <v>670</v>
      </c>
    </row>
    <row r="199" spans="1:65" s="2" customFormat="1" ht="24" customHeight="1">
      <c r="A199" s="26"/>
      <c r="B199" s="138"/>
      <c r="C199" s="139" t="s">
        <v>675</v>
      </c>
      <c r="D199" s="139" t="s">
        <v>147</v>
      </c>
      <c r="E199" s="140" t="s">
        <v>1084</v>
      </c>
      <c r="F199" s="141" t="s">
        <v>1085</v>
      </c>
      <c r="G199" s="142" t="s">
        <v>275</v>
      </c>
      <c r="H199" s="143">
        <v>60.7</v>
      </c>
      <c r="I199" s="143">
        <v>2.6349999999999998</v>
      </c>
      <c r="J199" s="143">
        <f t="shared" si="30"/>
        <v>159.94499999999999</v>
      </c>
      <c r="K199" s="144"/>
      <c r="L199" s="27"/>
      <c r="M199" s="145" t="s">
        <v>1</v>
      </c>
      <c r="N199" s="146" t="s">
        <v>37</v>
      </c>
      <c r="O199" s="147">
        <v>0</v>
      </c>
      <c r="P199" s="147">
        <f t="shared" si="31"/>
        <v>0</v>
      </c>
      <c r="Q199" s="147">
        <v>0</v>
      </c>
      <c r="R199" s="147">
        <f t="shared" si="32"/>
        <v>0</v>
      </c>
      <c r="S199" s="147">
        <v>0</v>
      </c>
      <c r="T199" s="148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9" t="s">
        <v>178</v>
      </c>
      <c r="AT199" s="149" t="s">
        <v>147</v>
      </c>
      <c r="AU199" s="149" t="s">
        <v>152</v>
      </c>
      <c r="AY199" s="14" t="s">
        <v>143</v>
      </c>
      <c r="BE199" s="150">
        <f t="shared" si="34"/>
        <v>0</v>
      </c>
      <c r="BF199" s="150">
        <f t="shared" si="35"/>
        <v>159.94499999999999</v>
      </c>
      <c r="BG199" s="150">
        <f t="shared" si="36"/>
        <v>0</v>
      </c>
      <c r="BH199" s="150">
        <f t="shared" si="37"/>
        <v>0</v>
      </c>
      <c r="BI199" s="150">
        <f t="shared" si="38"/>
        <v>0</v>
      </c>
      <c r="BJ199" s="14" t="s">
        <v>152</v>
      </c>
      <c r="BK199" s="151">
        <f t="shared" si="39"/>
        <v>159.94499999999999</v>
      </c>
      <c r="BL199" s="14" t="s">
        <v>178</v>
      </c>
      <c r="BM199" s="149" t="s">
        <v>672</v>
      </c>
    </row>
    <row r="200" spans="1:65" s="2" customFormat="1" ht="16.5" customHeight="1">
      <c r="A200" s="26"/>
      <c r="B200" s="138"/>
      <c r="C200" s="152" t="s">
        <v>259</v>
      </c>
      <c r="D200" s="152" t="s">
        <v>175</v>
      </c>
      <c r="E200" s="153" t="s">
        <v>1090</v>
      </c>
      <c r="F200" s="154" t="s">
        <v>1091</v>
      </c>
      <c r="G200" s="155" t="s">
        <v>275</v>
      </c>
      <c r="H200" s="156">
        <v>61.914000000000001</v>
      </c>
      <c r="I200" s="156">
        <v>1.452</v>
      </c>
      <c r="J200" s="156">
        <f t="shared" si="30"/>
        <v>89.899000000000001</v>
      </c>
      <c r="K200" s="157"/>
      <c r="L200" s="158"/>
      <c r="M200" s="159" t="s">
        <v>1</v>
      </c>
      <c r="N200" s="160" t="s">
        <v>37</v>
      </c>
      <c r="O200" s="147">
        <v>0</v>
      </c>
      <c r="P200" s="147">
        <f t="shared" si="31"/>
        <v>0</v>
      </c>
      <c r="Q200" s="147">
        <v>0</v>
      </c>
      <c r="R200" s="147">
        <f t="shared" si="32"/>
        <v>0</v>
      </c>
      <c r="S200" s="147">
        <v>0</v>
      </c>
      <c r="T200" s="148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9" t="s">
        <v>209</v>
      </c>
      <c r="AT200" s="149" t="s">
        <v>175</v>
      </c>
      <c r="AU200" s="149" t="s">
        <v>152</v>
      </c>
      <c r="AY200" s="14" t="s">
        <v>143</v>
      </c>
      <c r="BE200" s="150">
        <f t="shared" si="34"/>
        <v>0</v>
      </c>
      <c r="BF200" s="150">
        <f t="shared" si="35"/>
        <v>89.899000000000001</v>
      </c>
      <c r="BG200" s="150">
        <f t="shared" si="36"/>
        <v>0</v>
      </c>
      <c r="BH200" s="150">
        <f t="shared" si="37"/>
        <v>0</v>
      </c>
      <c r="BI200" s="150">
        <f t="shared" si="38"/>
        <v>0</v>
      </c>
      <c r="BJ200" s="14" t="s">
        <v>152</v>
      </c>
      <c r="BK200" s="151">
        <f t="shared" si="39"/>
        <v>89.899000000000001</v>
      </c>
      <c r="BL200" s="14" t="s">
        <v>178</v>
      </c>
      <c r="BM200" s="149" t="s">
        <v>674</v>
      </c>
    </row>
    <row r="201" spans="1:65" s="2" customFormat="1" ht="24" customHeight="1">
      <c r="A201" s="26"/>
      <c r="B201" s="138"/>
      <c r="C201" s="139" t="s">
        <v>690</v>
      </c>
      <c r="D201" s="139" t="s">
        <v>147</v>
      </c>
      <c r="E201" s="140" t="s">
        <v>1084</v>
      </c>
      <c r="F201" s="141" t="s">
        <v>1085</v>
      </c>
      <c r="G201" s="142" t="s">
        <v>275</v>
      </c>
      <c r="H201" s="143">
        <v>10.199999999999999</v>
      </c>
      <c r="I201" s="143">
        <v>2.7290000000000001</v>
      </c>
      <c r="J201" s="143">
        <f t="shared" si="30"/>
        <v>27.835999999999999</v>
      </c>
      <c r="K201" s="144"/>
      <c r="L201" s="27"/>
      <c r="M201" s="145" t="s">
        <v>1</v>
      </c>
      <c r="N201" s="146" t="s">
        <v>37</v>
      </c>
      <c r="O201" s="147">
        <v>0</v>
      </c>
      <c r="P201" s="147">
        <f t="shared" si="31"/>
        <v>0</v>
      </c>
      <c r="Q201" s="147">
        <v>0</v>
      </c>
      <c r="R201" s="147">
        <f t="shared" si="32"/>
        <v>0</v>
      </c>
      <c r="S201" s="147">
        <v>0</v>
      </c>
      <c r="T201" s="148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9" t="s">
        <v>178</v>
      </c>
      <c r="AT201" s="149" t="s">
        <v>147</v>
      </c>
      <c r="AU201" s="149" t="s">
        <v>152</v>
      </c>
      <c r="AY201" s="14" t="s">
        <v>143</v>
      </c>
      <c r="BE201" s="150">
        <f t="shared" si="34"/>
        <v>0</v>
      </c>
      <c r="BF201" s="150">
        <f t="shared" si="35"/>
        <v>27.835999999999999</v>
      </c>
      <c r="BG201" s="150">
        <f t="shared" si="36"/>
        <v>0</v>
      </c>
      <c r="BH201" s="150">
        <f t="shared" si="37"/>
        <v>0</v>
      </c>
      <c r="BI201" s="150">
        <f t="shared" si="38"/>
        <v>0</v>
      </c>
      <c r="BJ201" s="14" t="s">
        <v>152</v>
      </c>
      <c r="BK201" s="151">
        <f t="shared" si="39"/>
        <v>27.835999999999999</v>
      </c>
      <c r="BL201" s="14" t="s">
        <v>178</v>
      </c>
      <c r="BM201" s="149" t="s">
        <v>678</v>
      </c>
    </row>
    <row r="202" spans="1:65" s="2" customFormat="1" ht="16.5" customHeight="1">
      <c r="A202" s="26"/>
      <c r="B202" s="138"/>
      <c r="C202" s="152" t="s">
        <v>262</v>
      </c>
      <c r="D202" s="152" t="s">
        <v>175</v>
      </c>
      <c r="E202" s="153" t="s">
        <v>1092</v>
      </c>
      <c r="F202" s="154" t="s">
        <v>1093</v>
      </c>
      <c r="G202" s="155" t="s">
        <v>275</v>
      </c>
      <c r="H202" s="156">
        <v>10.404</v>
      </c>
      <c r="I202" s="156">
        <v>1.1040000000000001</v>
      </c>
      <c r="J202" s="156">
        <f t="shared" si="30"/>
        <v>11.486000000000001</v>
      </c>
      <c r="K202" s="157"/>
      <c r="L202" s="158"/>
      <c r="M202" s="159" t="s">
        <v>1</v>
      </c>
      <c r="N202" s="160" t="s">
        <v>37</v>
      </c>
      <c r="O202" s="147">
        <v>0</v>
      </c>
      <c r="P202" s="147">
        <f t="shared" si="31"/>
        <v>0</v>
      </c>
      <c r="Q202" s="147">
        <v>0</v>
      </c>
      <c r="R202" s="147">
        <f t="shared" si="32"/>
        <v>0</v>
      </c>
      <c r="S202" s="147">
        <v>0</v>
      </c>
      <c r="T202" s="148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9" t="s">
        <v>209</v>
      </c>
      <c r="AT202" s="149" t="s">
        <v>175</v>
      </c>
      <c r="AU202" s="149" t="s">
        <v>152</v>
      </c>
      <c r="AY202" s="14" t="s">
        <v>143</v>
      </c>
      <c r="BE202" s="150">
        <f t="shared" si="34"/>
        <v>0</v>
      </c>
      <c r="BF202" s="150">
        <f t="shared" si="35"/>
        <v>11.486000000000001</v>
      </c>
      <c r="BG202" s="150">
        <f t="shared" si="36"/>
        <v>0</v>
      </c>
      <c r="BH202" s="150">
        <f t="shared" si="37"/>
        <v>0</v>
      </c>
      <c r="BI202" s="150">
        <f t="shared" si="38"/>
        <v>0</v>
      </c>
      <c r="BJ202" s="14" t="s">
        <v>152</v>
      </c>
      <c r="BK202" s="151">
        <f t="shared" si="39"/>
        <v>11.486000000000001</v>
      </c>
      <c r="BL202" s="14" t="s">
        <v>178</v>
      </c>
      <c r="BM202" s="149" t="s">
        <v>681</v>
      </c>
    </row>
    <row r="203" spans="1:65" s="2" customFormat="1" ht="16.5" customHeight="1">
      <c r="A203" s="26"/>
      <c r="B203" s="138"/>
      <c r="C203" s="139" t="s">
        <v>693</v>
      </c>
      <c r="D203" s="139" t="s">
        <v>147</v>
      </c>
      <c r="E203" s="140" t="s">
        <v>1094</v>
      </c>
      <c r="F203" s="141" t="s">
        <v>1095</v>
      </c>
      <c r="G203" s="142" t="s">
        <v>275</v>
      </c>
      <c r="H203" s="143">
        <v>6</v>
      </c>
      <c r="I203" s="143">
        <v>2.8580000000000001</v>
      </c>
      <c r="J203" s="143">
        <f t="shared" si="30"/>
        <v>17.148</v>
      </c>
      <c r="K203" s="144"/>
      <c r="L203" s="27"/>
      <c r="M203" s="145" t="s">
        <v>1</v>
      </c>
      <c r="N203" s="146" t="s">
        <v>37</v>
      </c>
      <c r="O203" s="147">
        <v>0</v>
      </c>
      <c r="P203" s="147">
        <f t="shared" si="31"/>
        <v>0</v>
      </c>
      <c r="Q203" s="147">
        <v>0</v>
      </c>
      <c r="R203" s="147">
        <f t="shared" si="32"/>
        <v>0</v>
      </c>
      <c r="S203" s="147">
        <v>0</v>
      </c>
      <c r="T203" s="148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9" t="s">
        <v>178</v>
      </c>
      <c r="AT203" s="149" t="s">
        <v>147</v>
      </c>
      <c r="AU203" s="149" t="s">
        <v>152</v>
      </c>
      <c r="AY203" s="14" t="s">
        <v>143</v>
      </c>
      <c r="BE203" s="150">
        <f t="shared" si="34"/>
        <v>0</v>
      </c>
      <c r="BF203" s="150">
        <f t="shared" si="35"/>
        <v>17.148</v>
      </c>
      <c r="BG203" s="150">
        <f t="shared" si="36"/>
        <v>0</v>
      </c>
      <c r="BH203" s="150">
        <f t="shared" si="37"/>
        <v>0</v>
      </c>
      <c r="BI203" s="150">
        <f t="shared" si="38"/>
        <v>0</v>
      </c>
      <c r="BJ203" s="14" t="s">
        <v>152</v>
      </c>
      <c r="BK203" s="151">
        <f t="shared" si="39"/>
        <v>17.148</v>
      </c>
      <c r="BL203" s="14" t="s">
        <v>178</v>
      </c>
      <c r="BM203" s="149" t="s">
        <v>685</v>
      </c>
    </row>
    <row r="204" spans="1:65" s="2" customFormat="1" ht="16.5" customHeight="1">
      <c r="A204" s="26"/>
      <c r="B204" s="138"/>
      <c r="C204" s="152" t="s">
        <v>268</v>
      </c>
      <c r="D204" s="152" t="s">
        <v>175</v>
      </c>
      <c r="E204" s="153" t="s">
        <v>1096</v>
      </c>
      <c r="F204" s="154" t="s">
        <v>1097</v>
      </c>
      <c r="G204" s="155" t="s">
        <v>275</v>
      </c>
      <c r="H204" s="156">
        <v>6</v>
      </c>
      <c r="I204" s="156">
        <v>2.2330000000000001</v>
      </c>
      <c r="J204" s="156">
        <f t="shared" si="30"/>
        <v>13.398</v>
      </c>
      <c r="K204" s="157"/>
      <c r="L204" s="158"/>
      <c r="M204" s="159" t="s">
        <v>1</v>
      </c>
      <c r="N204" s="160" t="s">
        <v>37</v>
      </c>
      <c r="O204" s="147">
        <v>0</v>
      </c>
      <c r="P204" s="147">
        <f t="shared" si="31"/>
        <v>0</v>
      </c>
      <c r="Q204" s="147">
        <v>0</v>
      </c>
      <c r="R204" s="147">
        <f t="shared" si="32"/>
        <v>0</v>
      </c>
      <c r="S204" s="147">
        <v>0</v>
      </c>
      <c r="T204" s="148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9" t="s">
        <v>209</v>
      </c>
      <c r="AT204" s="149" t="s">
        <v>175</v>
      </c>
      <c r="AU204" s="149" t="s">
        <v>152</v>
      </c>
      <c r="AY204" s="14" t="s">
        <v>143</v>
      </c>
      <c r="BE204" s="150">
        <f t="shared" si="34"/>
        <v>0</v>
      </c>
      <c r="BF204" s="150">
        <f t="shared" si="35"/>
        <v>13.398</v>
      </c>
      <c r="BG204" s="150">
        <f t="shared" si="36"/>
        <v>0</v>
      </c>
      <c r="BH204" s="150">
        <f t="shared" si="37"/>
        <v>0</v>
      </c>
      <c r="BI204" s="150">
        <f t="shared" si="38"/>
        <v>0</v>
      </c>
      <c r="BJ204" s="14" t="s">
        <v>152</v>
      </c>
      <c r="BK204" s="151">
        <f t="shared" si="39"/>
        <v>13.398</v>
      </c>
      <c r="BL204" s="14" t="s">
        <v>178</v>
      </c>
      <c r="BM204" s="149" t="s">
        <v>689</v>
      </c>
    </row>
    <row r="205" spans="1:65" s="2" customFormat="1" ht="24" customHeight="1">
      <c r="A205" s="26"/>
      <c r="B205" s="138"/>
      <c r="C205" s="139" t="s">
        <v>696</v>
      </c>
      <c r="D205" s="139" t="s">
        <v>147</v>
      </c>
      <c r="E205" s="140" t="s">
        <v>797</v>
      </c>
      <c r="F205" s="141" t="s">
        <v>798</v>
      </c>
      <c r="G205" s="142" t="s">
        <v>292</v>
      </c>
      <c r="H205" s="143">
        <v>3.4809999999999999</v>
      </c>
      <c r="I205" s="143">
        <v>1.1644270400000001</v>
      </c>
      <c r="J205" s="143">
        <f t="shared" si="30"/>
        <v>4.0529999999999999</v>
      </c>
      <c r="K205" s="144"/>
      <c r="L205" s="27"/>
      <c r="M205" s="145" t="s">
        <v>1</v>
      </c>
      <c r="N205" s="146" t="s">
        <v>37</v>
      </c>
      <c r="O205" s="147">
        <v>0</v>
      </c>
      <c r="P205" s="147">
        <f t="shared" si="31"/>
        <v>0</v>
      </c>
      <c r="Q205" s="147">
        <v>0</v>
      </c>
      <c r="R205" s="147">
        <f t="shared" si="32"/>
        <v>0</v>
      </c>
      <c r="S205" s="147">
        <v>0</v>
      </c>
      <c r="T205" s="148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9" t="s">
        <v>178</v>
      </c>
      <c r="AT205" s="149" t="s">
        <v>147</v>
      </c>
      <c r="AU205" s="149" t="s">
        <v>152</v>
      </c>
      <c r="AY205" s="14" t="s">
        <v>143</v>
      </c>
      <c r="BE205" s="150">
        <f t="shared" si="34"/>
        <v>0</v>
      </c>
      <c r="BF205" s="150">
        <f t="shared" si="35"/>
        <v>4.0529999999999999</v>
      </c>
      <c r="BG205" s="150">
        <f t="shared" si="36"/>
        <v>0</v>
      </c>
      <c r="BH205" s="150">
        <f t="shared" si="37"/>
        <v>0</v>
      </c>
      <c r="BI205" s="150">
        <f t="shared" si="38"/>
        <v>0</v>
      </c>
      <c r="BJ205" s="14" t="s">
        <v>152</v>
      </c>
      <c r="BK205" s="151">
        <f t="shared" si="39"/>
        <v>4.0529999999999999</v>
      </c>
      <c r="BL205" s="14" t="s">
        <v>178</v>
      </c>
      <c r="BM205" s="149" t="s">
        <v>691</v>
      </c>
    </row>
    <row r="206" spans="1:65" s="12" customFormat="1" ht="22.9" customHeight="1">
      <c r="B206" s="126"/>
      <c r="D206" s="127" t="s">
        <v>70</v>
      </c>
      <c r="E206" s="136" t="s">
        <v>1098</v>
      </c>
      <c r="F206" s="136" t="s">
        <v>1099</v>
      </c>
      <c r="J206" s="137">
        <f>BK206</f>
        <v>576.84299999999996</v>
      </c>
      <c r="L206" s="126"/>
      <c r="M206" s="130"/>
      <c r="N206" s="131"/>
      <c r="O206" s="131"/>
      <c r="P206" s="132">
        <f>SUM(P207:P217)</f>
        <v>0</v>
      </c>
      <c r="Q206" s="131"/>
      <c r="R206" s="132">
        <f>SUM(R207:R217)</f>
        <v>0</v>
      </c>
      <c r="S206" s="131"/>
      <c r="T206" s="133">
        <f>SUM(T207:T217)</f>
        <v>0</v>
      </c>
      <c r="AR206" s="127" t="s">
        <v>152</v>
      </c>
      <c r="AT206" s="134" t="s">
        <v>70</v>
      </c>
      <c r="AU206" s="134" t="s">
        <v>79</v>
      </c>
      <c r="AY206" s="127" t="s">
        <v>143</v>
      </c>
      <c r="BK206" s="135">
        <f>SUM(BK207:BK217)</f>
        <v>576.84299999999996</v>
      </c>
    </row>
    <row r="207" spans="1:65" s="2" customFormat="1" ht="24" customHeight="1">
      <c r="A207" s="26"/>
      <c r="B207" s="138"/>
      <c r="C207" s="139" t="s">
        <v>271</v>
      </c>
      <c r="D207" s="139" t="s">
        <v>147</v>
      </c>
      <c r="E207" s="140" t="s">
        <v>1100</v>
      </c>
      <c r="F207" s="141" t="s">
        <v>1101</v>
      </c>
      <c r="G207" s="142" t="s">
        <v>172</v>
      </c>
      <c r="H207" s="143">
        <v>1</v>
      </c>
      <c r="I207" s="143">
        <v>21.018000000000001</v>
      </c>
      <c r="J207" s="143">
        <f t="shared" ref="J207:J217" si="40">ROUND(I207*H207,3)</f>
        <v>21.018000000000001</v>
      </c>
      <c r="K207" s="144"/>
      <c r="L207" s="27"/>
      <c r="M207" s="145" t="s">
        <v>1</v>
      </c>
      <c r="N207" s="146" t="s">
        <v>37</v>
      </c>
      <c r="O207" s="147">
        <v>0</v>
      </c>
      <c r="P207" s="147">
        <f t="shared" ref="P207:P217" si="41">O207*H207</f>
        <v>0</v>
      </c>
      <c r="Q207" s="147">
        <v>0</v>
      </c>
      <c r="R207" s="147">
        <f t="shared" ref="R207:R217" si="42">Q207*H207</f>
        <v>0</v>
      </c>
      <c r="S207" s="147">
        <v>0</v>
      </c>
      <c r="T207" s="148">
        <f t="shared" ref="T207:T217" si="43"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9" t="s">
        <v>178</v>
      </c>
      <c r="AT207" s="149" t="s">
        <v>147</v>
      </c>
      <c r="AU207" s="149" t="s">
        <v>152</v>
      </c>
      <c r="AY207" s="14" t="s">
        <v>143</v>
      </c>
      <c r="BE207" s="150">
        <f t="shared" ref="BE207:BE217" si="44">IF(N207="základná",J207,0)</f>
        <v>0</v>
      </c>
      <c r="BF207" s="150">
        <f t="shared" ref="BF207:BF217" si="45">IF(N207="znížená",J207,0)</f>
        <v>21.018000000000001</v>
      </c>
      <c r="BG207" s="150">
        <f t="shared" ref="BG207:BG217" si="46">IF(N207="zákl. prenesená",J207,0)</f>
        <v>0</v>
      </c>
      <c r="BH207" s="150">
        <f t="shared" ref="BH207:BH217" si="47">IF(N207="zníž. prenesená",J207,0)</f>
        <v>0</v>
      </c>
      <c r="BI207" s="150">
        <f t="shared" ref="BI207:BI217" si="48">IF(N207="nulová",J207,0)</f>
        <v>0</v>
      </c>
      <c r="BJ207" s="14" t="s">
        <v>152</v>
      </c>
      <c r="BK207" s="151">
        <f t="shared" ref="BK207:BK217" si="49">ROUND(I207*H207,3)</f>
        <v>21.018000000000001</v>
      </c>
      <c r="BL207" s="14" t="s">
        <v>178</v>
      </c>
      <c r="BM207" s="149" t="s">
        <v>692</v>
      </c>
    </row>
    <row r="208" spans="1:65" s="2" customFormat="1" ht="24" customHeight="1">
      <c r="A208" s="26"/>
      <c r="B208" s="138"/>
      <c r="C208" s="139" t="s">
        <v>701</v>
      </c>
      <c r="D208" s="139" t="s">
        <v>147</v>
      </c>
      <c r="E208" s="140" t="s">
        <v>1102</v>
      </c>
      <c r="F208" s="141" t="s">
        <v>1103</v>
      </c>
      <c r="G208" s="142" t="s">
        <v>275</v>
      </c>
      <c r="H208" s="143">
        <v>6.3</v>
      </c>
      <c r="I208" s="143">
        <v>17.954000000000001</v>
      </c>
      <c r="J208" s="143">
        <f t="shared" si="40"/>
        <v>113.11</v>
      </c>
      <c r="K208" s="144"/>
      <c r="L208" s="27"/>
      <c r="M208" s="145" t="s">
        <v>1</v>
      </c>
      <c r="N208" s="146" t="s">
        <v>37</v>
      </c>
      <c r="O208" s="147">
        <v>0</v>
      </c>
      <c r="P208" s="147">
        <f t="shared" si="41"/>
        <v>0</v>
      </c>
      <c r="Q208" s="147">
        <v>0</v>
      </c>
      <c r="R208" s="147">
        <f t="shared" si="42"/>
        <v>0</v>
      </c>
      <c r="S208" s="147">
        <v>0</v>
      </c>
      <c r="T208" s="148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9" t="s">
        <v>178</v>
      </c>
      <c r="AT208" s="149" t="s">
        <v>147</v>
      </c>
      <c r="AU208" s="149" t="s">
        <v>152</v>
      </c>
      <c r="AY208" s="14" t="s">
        <v>143</v>
      </c>
      <c r="BE208" s="150">
        <f t="shared" si="44"/>
        <v>0</v>
      </c>
      <c r="BF208" s="150">
        <f t="shared" si="45"/>
        <v>113.11</v>
      </c>
      <c r="BG208" s="150">
        <f t="shared" si="46"/>
        <v>0</v>
      </c>
      <c r="BH208" s="150">
        <f t="shared" si="47"/>
        <v>0</v>
      </c>
      <c r="BI208" s="150">
        <f t="shared" si="48"/>
        <v>0</v>
      </c>
      <c r="BJ208" s="14" t="s">
        <v>152</v>
      </c>
      <c r="BK208" s="151">
        <f t="shared" si="49"/>
        <v>113.11</v>
      </c>
      <c r="BL208" s="14" t="s">
        <v>178</v>
      </c>
      <c r="BM208" s="149" t="s">
        <v>694</v>
      </c>
    </row>
    <row r="209" spans="1:65" s="2" customFormat="1" ht="24" customHeight="1">
      <c r="A209" s="26"/>
      <c r="B209" s="138"/>
      <c r="C209" s="139" t="s">
        <v>276</v>
      </c>
      <c r="D209" s="139" t="s">
        <v>147</v>
      </c>
      <c r="E209" s="140" t="s">
        <v>1104</v>
      </c>
      <c r="F209" s="141" t="s">
        <v>1105</v>
      </c>
      <c r="G209" s="142" t="s">
        <v>275</v>
      </c>
      <c r="H209" s="143">
        <v>10</v>
      </c>
      <c r="I209" s="143">
        <v>29.24</v>
      </c>
      <c r="J209" s="143">
        <f t="shared" si="40"/>
        <v>292.39999999999998</v>
      </c>
      <c r="K209" s="144"/>
      <c r="L209" s="27"/>
      <c r="M209" s="145" t="s">
        <v>1</v>
      </c>
      <c r="N209" s="146" t="s">
        <v>37</v>
      </c>
      <c r="O209" s="147">
        <v>0</v>
      </c>
      <c r="P209" s="147">
        <f t="shared" si="41"/>
        <v>0</v>
      </c>
      <c r="Q209" s="147">
        <v>0</v>
      </c>
      <c r="R209" s="147">
        <f t="shared" si="42"/>
        <v>0</v>
      </c>
      <c r="S209" s="147">
        <v>0</v>
      </c>
      <c r="T209" s="148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9" t="s">
        <v>178</v>
      </c>
      <c r="AT209" s="149" t="s">
        <v>147</v>
      </c>
      <c r="AU209" s="149" t="s">
        <v>152</v>
      </c>
      <c r="AY209" s="14" t="s">
        <v>143</v>
      </c>
      <c r="BE209" s="150">
        <f t="shared" si="44"/>
        <v>0</v>
      </c>
      <c r="BF209" s="150">
        <f t="shared" si="45"/>
        <v>292.39999999999998</v>
      </c>
      <c r="BG209" s="150">
        <f t="shared" si="46"/>
        <v>0</v>
      </c>
      <c r="BH209" s="150">
        <f t="shared" si="47"/>
        <v>0</v>
      </c>
      <c r="BI209" s="150">
        <f t="shared" si="48"/>
        <v>0</v>
      </c>
      <c r="BJ209" s="14" t="s">
        <v>152</v>
      </c>
      <c r="BK209" s="151">
        <f t="shared" si="49"/>
        <v>292.39999999999998</v>
      </c>
      <c r="BL209" s="14" t="s">
        <v>178</v>
      </c>
      <c r="BM209" s="149" t="s">
        <v>695</v>
      </c>
    </row>
    <row r="210" spans="1:65" s="2" customFormat="1" ht="16.5" customHeight="1">
      <c r="A210" s="26"/>
      <c r="B210" s="138"/>
      <c r="C210" s="139" t="s">
        <v>708</v>
      </c>
      <c r="D210" s="139" t="s">
        <v>147</v>
      </c>
      <c r="E210" s="140" t="s">
        <v>1106</v>
      </c>
      <c r="F210" s="141" t="s">
        <v>1107</v>
      </c>
      <c r="G210" s="142" t="s">
        <v>172</v>
      </c>
      <c r="H210" s="143">
        <v>2</v>
      </c>
      <c r="I210" s="143">
        <v>5.3730000000000002</v>
      </c>
      <c r="J210" s="143">
        <f t="shared" si="40"/>
        <v>10.746</v>
      </c>
      <c r="K210" s="144"/>
      <c r="L210" s="27"/>
      <c r="M210" s="145" t="s">
        <v>1</v>
      </c>
      <c r="N210" s="146" t="s">
        <v>37</v>
      </c>
      <c r="O210" s="147">
        <v>0</v>
      </c>
      <c r="P210" s="147">
        <f t="shared" si="41"/>
        <v>0</v>
      </c>
      <c r="Q210" s="147">
        <v>0</v>
      </c>
      <c r="R210" s="147">
        <f t="shared" si="42"/>
        <v>0</v>
      </c>
      <c r="S210" s="147">
        <v>0</v>
      </c>
      <c r="T210" s="148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9" t="s">
        <v>178</v>
      </c>
      <c r="AT210" s="149" t="s">
        <v>147</v>
      </c>
      <c r="AU210" s="149" t="s">
        <v>152</v>
      </c>
      <c r="AY210" s="14" t="s">
        <v>143</v>
      </c>
      <c r="BE210" s="150">
        <f t="shared" si="44"/>
        <v>0</v>
      </c>
      <c r="BF210" s="150">
        <f t="shared" si="45"/>
        <v>10.746</v>
      </c>
      <c r="BG210" s="150">
        <f t="shared" si="46"/>
        <v>0</v>
      </c>
      <c r="BH210" s="150">
        <f t="shared" si="47"/>
        <v>0</v>
      </c>
      <c r="BI210" s="150">
        <f t="shared" si="48"/>
        <v>0</v>
      </c>
      <c r="BJ210" s="14" t="s">
        <v>152</v>
      </c>
      <c r="BK210" s="151">
        <f t="shared" si="49"/>
        <v>10.746</v>
      </c>
      <c r="BL210" s="14" t="s">
        <v>178</v>
      </c>
      <c r="BM210" s="149" t="s">
        <v>699</v>
      </c>
    </row>
    <row r="211" spans="1:65" s="2" customFormat="1" ht="16.5" customHeight="1">
      <c r="A211" s="26"/>
      <c r="B211" s="138"/>
      <c r="C211" s="152" t="s">
        <v>278</v>
      </c>
      <c r="D211" s="152" t="s">
        <v>175</v>
      </c>
      <c r="E211" s="153" t="s">
        <v>1108</v>
      </c>
      <c r="F211" s="154" t="s">
        <v>1109</v>
      </c>
      <c r="G211" s="155" t="s">
        <v>172</v>
      </c>
      <c r="H211" s="156">
        <v>2</v>
      </c>
      <c r="I211" s="156">
        <v>3.0979999999999999</v>
      </c>
      <c r="J211" s="156">
        <f t="shared" si="40"/>
        <v>6.1959999999999997</v>
      </c>
      <c r="K211" s="157"/>
      <c r="L211" s="158"/>
      <c r="M211" s="159" t="s">
        <v>1</v>
      </c>
      <c r="N211" s="160" t="s">
        <v>37</v>
      </c>
      <c r="O211" s="147">
        <v>0</v>
      </c>
      <c r="P211" s="147">
        <f t="shared" si="41"/>
        <v>0</v>
      </c>
      <c r="Q211" s="147">
        <v>0</v>
      </c>
      <c r="R211" s="147">
        <f t="shared" si="42"/>
        <v>0</v>
      </c>
      <c r="S211" s="147">
        <v>0</v>
      </c>
      <c r="T211" s="148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9" t="s">
        <v>209</v>
      </c>
      <c r="AT211" s="149" t="s">
        <v>175</v>
      </c>
      <c r="AU211" s="149" t="s">
        <v>152</v>
      </c>
      <c r="AY211" s="14" t="s">
        <v>143</v>
      </c>
      <c r="BE211" s="150">
        <f t="shared" si="44"/>
        <v>0</v>
      </c>
      <c r="BF211" s="150">
        <f t="shared" si="45"/>
        <v>6.1959999999999997</v>
      </c>
      <c r="BG211" s="150">
        <f t="shared" si="46"/>
        <v>0</v>
      </c>
      <c r="BH211" s="150">
        <f t="shared" si="47"/>
        <v>0</v>
      </c>
      <c r="BI211" s="150">
        <f t="shared" si="48"/>
        <v>0</v>
      </c>
      <c r="BJ211" s="14" t="s">
        <v>152</v>
      </c>
      <c r="BK211" s="151">
        <f t="shared" si="49"/>
        <v>6.1959999999999997</v>
      </c>
      <c r="BL211" s="14" t="s">
        <v>178</v>
      </c>
      <c r="BM211" s="149" t="s">
        <v>700</v>
      </c>
    </row>
    <row r="212" spans="1:65" s="2" customFormat="1" ht="24" customHeight="1">
      <c r="A212" s="26"/>
      <c r="B212" s="138"/>
      <c r="C212" s="139" t="s">
        <v>715</v>
      </c>
      <c r="D212" s="139" t="s">
        <v>147</v>
      </c>
      <c r="E212" s="140" t="s">
        <v>1110</v>
      </c>
      <c r="F212" s="141" t="s">
        <v>1111</v>
      </c>
      <c r="G212" s="142" t="s">
        <v>275</v>
      </c>
      <c r="H212" s="143">
        <v>4.5</v>
      </c>
      <c r="I212" s="143">
        <v>8.5060000000000002</v>
      </c>
      <c r="J212" s="143">
        <f t="shared" si="40"/>
        <v>38.277000000000001</v>
      </c>
      <c r="K212" s="144"/>
      <c r="L212" s="27"/>
      <c r="M212" s="145" t="s">
        <v>1</v>
      </c>
      <c r="N212" s="146" t="s">
        <v>37</v>
      </c>
      <c r="O212" s="147">
        <v>0</v>
      </c>
      <c r="P212" s="147">
        <f t="shared" si="41"/>
        <v>0</v>
      </c>
      <c r="Q212" s="147">
        <v>0</v>
      </c>
      <c r="R212" s="147">
        <f t="shared" si="42"/>
        <v>0</v>
      </c>
      <c r="S212" s="147">
        <v>0</v>
      </c>
      <c r="T212" s="148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9" t="s">
        <v>178</v>
      </c>
      <c r="AT212" s="149" t="s">
        <v>147</v>
      </c>
      <c r="AU212" s="149" t="s">
        <v>152</v>
      </c>
      <c r="AY212" s="14" t="s">
        <v>143</v>
      </c>
      <c r="BE212" s="150">
        <f t="shared" si="44"/>
        <v>0</v>
      </c>
      <c r="BF212" s="150">
        <f t="shared" si="45"/>
        <v>38.277000000000001</v>
      </c>
      <c r="BG212" s="150">
        <f t="shared" si="46"/>
        <v>0</v>
      </c>
      <c r="BH212" s="150">
        <f t="shared" si="47"/>
        <v>0</v>
      </c>
      <c r="BI212" s="150">
        <f t="shared" si="48"/>
        <v>0</v>
      </c>
      <c r="BJ212" s="14" t="s">
        <v>152</v>
      </c>
      <c r="BK212" s="151">
        <f t="shared" si="49"/>
        <v>38.277000000000001</v>
      </c>
      <c r="BL212" s="14" t="s">
        <v>178</v>
      </c>
      <c r="BM212" s="149" t="s">
        <v>704</v>
      </c>
    </row>
    <row r="213" spans="1:65" s="2" customFormat="1" ht="24" customHeight="1">
      <c r="A213" s="26"/>
      <c r="B213" s="138"/>
      <c r="C213" s="139" t="s">
        <v>282</v>
      </c>
      <c r="D213" s="139" t="s">
        <v>147</v>
      </c>
      <c r="E213" s="140" t="s">
        <v>1112</v>
      </c>
      <c r="F213" s="141" t="s">
        <v>1113</v>
      </c>
      <c r="G213" s="142" t="s">
        <v>275</v>
      </c>
      <c r="H213" s="143">
        <v>2.2999999999999998</v>
      </c>
      <c r="I213" s="143">
        <v>13.613</v>
      </c>
      <c r="J213" s="143">
        <f t="shared" si="40"/>
        <v>31.31</v>
      </c>
      <c r="K213" s="144"/>
      <c r="L213" s="27"/>
      <c r="M213" s="145" t="s">
        <v>1</v>
      </c>
      <c r="N213" s="146" t="s">
        <v>37</v>
      </c>
      <c r="O213" s="147">
        <v>0</v>
      </c>
      <c r="P213" s="147">
        <f t="shared" si="41"/>
        <v>0</v>
      </c>
      <c r="Q213" s="147">
        <v>0</v>
      </c>
      <c r="R213" s="147">
        <f t="shared" si="42"/>
        <v>0</v>
      </c>
      <c r="S213" s="147">
        <v>0</v>
      </c>
      <c r="T213" s="148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9" t="s">
        <v>178</v>
      </c>
      <c r="AT213" s="149" t="s">
        <v>147</v>
      </c>
      <c r="AU213" s="149" t="s">
        <v>152</v>
      </c>
      <c r="AY213" s="14" t="s">
        <v>143</v>
      </c>
      <c r="BE213" s="150">
        <f t="shared" si="44"/>
        <v>0</v>
      </c>
      <c r="BF213" s="150">
        <f t="shared" si="45"/>
        <v>31.31</v>
      </c>
      <c r="BG213" s="150">
        <f t="shared" si="46"/>
        <v>0</v>
      </c>
      <c r="BH213" s="150">
        <f t="shared" si="47"/>
        <v>0</v>
      </c>
      <c r="BI213" s="150">
        <f t="shared" si="48"/>
        <v>0</v>
      </c>
      <c r="BJ213" s="14" t="s">
        <v>152</v>
      </c>
      <c r="BK213" s="151">
        <f t="shared" si="49"/>
        <v>31.31</v>
      </c>
      <c r="BL213" s="14" t="s">
        <v>178</v>
      </c>
      <c r="BM213" s="149" t="s">
        <v>707</v>
      </c>
    </row>
    <row r="214" spans="1:65" s="2" customFormat="1" ht="24" customHeight="1">
      <c r="A214" s="26"/>
      <c r="B214" s="138"/>
      <c r="C214" s="139" t="s">
        <v>722</v>
      </c>
      <c r="D214" s="139" t="s">
        <v>147</v>
      </c>
      <c r="E214" s="140" t="s">
        <v>1114</v>
      </c>
      <c r="F214" s="141" t="s">
        <v>1115</v>
      </c>
      <c r="G214" s="142" t="s">
        <v>172</v>
      </c>
      <c r="H214" s="143">
        <v>1</v>
      </c>
      <c r="I214" s="143">
        <v>22.657</v>
      </c>
      <c r="J214" s="143">
        <f t="shared" si="40"/>
        <v>22.657</v>
      </c>
      <c r="K214" s="144"/>
      <c r="L214" s="27"/>
      <c r="M214" s="145" t="s">
        <v>1</v>
      </c>
      <c r="N214" s="146" t="s">
        <v>37</v>
      </c>
      <c r="O214" s="147">
        <v>0</v>
      </c>
      <c r="P214" s="147">
        <f t="shared" si="41"/>
        <v>0</v>
      </c>
      <c r="Q214" s="147">
        <v>0</v>
      </c>
      <c r="R214" s="147">
        <f t="shared" si="42"/>
        <v>0</v>
      </c>
      <c r="S214" s="147">
        <v>0</v>
      </c>
      <c r="T214" s="148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9" t="s">
        <v>178</v>
      </c>
      <c r="AT214" s="149" t="s">
        <v>147</v>
      </c>
      <c r="AU214" s="149" t="s">
        <v>152</v>
      </c>
      <c r="AY214" s="14" t="s">
        <v>143</v>
      </c>
      <c r="BE214" s="150">
        <f t="shared" si="44"/>
        <v>0</v>
      </c>
      <c r="BF214" s="150">
        <f t="shared" si="45"/>
        <v>22.657</v>
      </c>
      <c r="BG214" s="150">
        <f t="shared" si="46"/>
        <v>0</v>
      </c>
      <c r="BH214" s="150">
        <f t="shared" si="47"/>
        <v>0</v>
      </c>
      <c r="BI214" s="150">
        <f t="shared" si="48"/>
        <v>0</v>
      </c>
      <c r="BJ214" s="14" t="s">
        <v>152</v>
      </c>
      <c r="BK214" s="151">
        <f t="shared" si="49"/>
        <v>22.657</v>
      </c>
      <c r="BL214" s="14" t="s">
        <v>178</v>
      </c>
      <c r="BM214" s="149" t="s">
        <v>711</v>
      </c>
    </row>
    <row r="215" spans="1:65" s="2" customFormat="1" ht="16.5" customHeight="1">
      <c r="A215" s="26"/>
      <c r="B215" s="138"/>
      <c r="C215" s="139" t="s">
        <v>285</v>
      </c>
      <c r="D215" s="139" t="s">
        <v>147</v>
      </c>
      <c r="E215" s="140" t="s">
        <v>1116</v>
      </c>
      <c r="F215" s="141" t="s">
        <v>1117</v>
      </c>
      <c r="G215" s="142" t="s">
        <v>172</v>
      </c>
      <c r="H215" s="143">
        <v>1</v>
      </c>
      <c r="I215" s="143">
        <v>20.609000000000002</v>
      </c>
      <c r="J215" s="143">
        <f t="shared" si="40"/>
        <v>20.609000000000002</v>
      </c>
      <c r="K215" s="144"/>
      <c r="L215" s="27"/>
      <c r="M215" s="145" t="s">
        <v>1</v>
      </c>
      <c r="N215" s="146" t="s">
        <v>37</v>
      </c>
      <c r="O215" s="147">
        <v>0</v>
      </c>
      <c r="P215" s="147">
        <f t="shared" si="41"/>
        <v>0</v>
      </c>
      <c r="Q215" s="147">
        <v>0</v>
      </c>
      <c r="R215" s="147">
        <f t="shared" si="42"/>
        <v>0</v>
      </c>
      <c r="S215" s="147">
        <v>0</v>
      </c>
      <c r="T215" s="148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9" t="s">
        <v>178</v>
      </c>
      <c r="AT215" s="149" t="s">
        <v>147</v>
      </c>
      <c r="AU215" s="149" t="s">
        <v>152</v>
      </c>
      <c r="AY215" s="14" t="s">
        <v>143</v>
      </c>
      <c r="BE215" s="150">
        <f t="shared" si="44"/>
        <v>0</v>
      </c>
      <c r="BF215" s="150">
        <f t="shared" si="45"/>
        <v>20.609000000000002</v>
      </c>
      <c r="BG215" s="150">
        <f t="shared" si="46"/>
        <v>0</v>
      </c>
      <c r="BH215" s="150">
        <f t="shared" si="47"/>
        <v>0</v>
      </c>
      <c r="BI215" s="150">
        <f t="shared" si="48"/>
        <v>0</v>
      </c>
      <c r="BJ215" s="14" t="s">
        <v>152</v>
      </c>
      <c r="BK215" s="151">
        <f t="shared" si="49"/>
        <v>20.609000000000002</v>
      </c>
      <c r="BL215" s="14" t="s">
        <v>178</v>
      </c>
      <c r="BM215" s="149" t="s">
        <v>714</v>
      </c>
    </row>
    <row r="216" spans="1:65" s="2" customFormat="1" ht="24" customHeight="1">
      <c r="A216" s="26"/>
      <c r="B216" s="138"/>
      <c r="C216" s="139" t="s">
        <v>728</v>
      </c>
      <c r="D216" s="139" t="s">
        <v>147</v>
      </c>
      <c r="E216" s="140" t="s">
        <v>1118</v>
      </c>
      <c r="F216" s="141" t="s">
        <v>1119</v>
      </c>
      <c r="G216" s="142" t="s">
        <v>275</v>
      </c>
      <c r="H216" s="143">
        <v>23</v>
      </c>
      <c r="I216" s="143">
        <v>0.69</v>
      </c>
      <c r="J216" s="143">
        <f t="shared" si="40"/>
        <v>15.87</v>
      </c>
      <c r="K216" s="144"/>
      <c r="L216" s="27"/>
      <c r="M216" s="145" t="s">
        <v>1</v>
      </c>
      <c r="N216" s="146" t="s">
        <v>37</v>
      </c>
      <c r="O216" s="147">
        <v>0</v>
      </c>
      <c r="P216" s="147">
        <f t="shared" si="41"/>
        <v>0</v>
      </c>
      <c r="Q216" s="147">
        <v>0</v>
      </c>
      <c r="R216" s="147">
        <f t="shared" si="42"/>
        <v>0</v>
      </c>
      <c r="S216" s="147">
        <v>0</v>
      </c>
      <c r="T216" s="148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9" t="s">
        <v>178</v>
      </c>
      <c r="AT216" s="149" t="s">
        <v>147</v>
      </c>
      <c r="AU216" s="149" t="s">
        <v>152</v>
      </c>
      <c r="AY216" s="14" t="s">
        <v>143</v>
      </c>
      <c r="BE216" s="150">
        <f t="shared" si="44"/>
        <v>0</v>
      </c>
      <c r="BF216" s="150">
        <f t="shared" si="45"/>
        <v>15.87</v>
      </c>
      <c r="BG216" s="150">
        <f t="shared" si="46"/>
        <v>0</v>
      </c>
      <c r="BH216" s="150">
        <f t="shared" si="47"/>
        <v>0</v>
      </c>
      <c r="BI216" s="150">
        <f t="shared" si="48"/>
        <v>0</v>
      </c>
      <c r="BJ216" s="14" t="s">
        <v>152</v>
      </c>
      <c r="BK216" s="151">
        <f t="shared" si="49"/>
        <v>15.87</v>
      </c>
      <c r="BL216" s="14" t="s">
        <v>178</v>
      </c>
      <c r="BM216" s="149" t="s">
        <v>718</v>
      </c>
    </row>
    <row r="217" spans="1:65" s="2" customFormat="1" ht="24" customHeight="1">
      <c r="A217" s="26"/>
      <c r="B217" s="138"/>
      <c r="C217" s="139" t="s">
        <v>288</v>
      </c>
      <c r="D217" s="139" t="s">
        <v>147</v>
      </c>
      <c r="E217" s="140" t="s">
        <v>1120</v>
      </c>
      <c r="F217" s="141" t="s">
        <v>1121</v>
      </c>
      <c r="G217" s="142" t="s">
        <v>292</v>
      </c>
      <c r="H217" s="143">
        <v>5.3280000000000003</v>
      </c>
      <c r="I217" s="143">
        <v>0.87278922999999997</v>
      </c>
      <c r="J217" s="143">
        <f t="shared" si="40"/>
        <v>4.6500000000000004</v>
      </c>
      <c r="K217" s="144"/>
      <c r="L217" s="27"/>
      <c r="M217" s="145" t="s">
        <v>1</v>
      </c>
      <c r="N217" s="146" t="s">
        <v>37</v>
      </c>
      <c r="O217" s="147">
        <v>0</v>
      </c>
      <c r="P217" s="147">
        <f t="shared" si="41"/>
        <v>0</v>
      </c>
      <c r="Q217" s="147">
        <v>0</v>
      </c>
      <c r="R217" s="147">
        <f t="shared" si="42"/>
        <v>0</v>
      </c>
      <c r="S217" s="147">
        <v>0</v>
      </c>
      <c r="T217" s="148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9" t="s">
        <v>178</v>
      </c>
      <c r="AT217" s="149" t="s">
        <v>147</v>
      </c>
      <c r="AU217" s="149" t="s">
        <v>152</v>
      </c>
      <c r="AY217" s="14" t="s">
        <v>143</v>
      </c>
      <c r="BE217" s="150">
        <f t="shared" si="44"/>
        <v>0</v>
      </c>
      <c r="BF217" s="150">
        <f t="shared" si="45"/>
        <v>4.6500000000000004</v>
      </c>
      <c r="BG217" s="150">
        <f t="shared" si="46"/>
        <v>0</v>
      </c>
      <c r="BH217" s="150">
        <f t="shared" si="47"/>
        <v>0</v>
      </c>
      <c r="BI217" s="150">
        <f t="shared" si="48"/>
        <v>0</v>
      </c>
      <c r="BJ217" s="14" t="s">
        <v>152</v>
      </c>
      <c r="BK217" s="151">
        <f t="shared" si="49"/>
        <v>4.6500000000000004</v>
      </c>
      <c r="BL217" s="14" t="s">
        <v>178</v>
      </c>
      <c r="BM217" s="149" t="s">
        <v>721</v>
      </c>
    </row>
    <row r="218" spans="1:65" s="12" customFormat="1" ht="22.9" customHeight="1">
      <c r="B218" s="126"/>
      <c r="D218" s="127" t="s">
        <v>70</v>
      </c>
      <c r="E218" s="136" t="s">
        <v>1122</v>
      </c>
      <c r="F218" s="136" t="s">
        <v>94</v>
      </c>
      <c r="J218" s="137">
        <f>BK218</f>
        <v>1696.4010000000001</v>
      </c>
      <c r="L218" s="126"/>
      <c r="M218" s="130"/>
      <c r="N218" s="131"/>
      <c r="O218" s="131"/>
      <c r="P218" s="132">
        <f>SUM(P219:P229)</f>
        <v>0</v>
      </c>
      <c r="Q218" s="131"/>
      <c r="R218" s="132">
        <f>SUM(R219:R229)</f>
        <v>0</v>
      </c>
      <c r="S218" s="131"/>
      <c r="T218" s="133">
        <f>SUM(T219:T229)</f>
        <v>0</v>
      </c>
      <c r="AR218" s="127" t="s">
        <v>152</v>
      </c>
      <c r="AT218" s="134" t="s">
        <v>70</v>
      </c>
      <c r="AU218" s="134" t="s">
        <v>79</v>
      </c>
      <c r="AY218" s="127" t="s">
        <v>143</v>
      </c>
      <c r="BK218" s="135">
        <f>SUM(BK219:BK229)</f>
        <v>1696.4010000000001</v>
      </c>
    </row>
    <row r="219" spans="1:65" s="2" customFormat="1" ht="24" customHeight="1">
      <c r="A219" s="26"/>
      <c r="B219" s="138"/>
      <c r="C219" s="139" t="s">
        <v>735</v>
      </c>
      <c r="D219" s="139" t="s">
        <v>147</v>
      </c>
      <c r="E219" s="140" t="s">
        <v>1123</v>
      </c>
      <c r="F219" s="141" t="s">
        <v>1124</v>
      </c>
      <c r="G219" s="142" t="s">
        <v>254</v>
      </c>
      <c r="H219" s="143">
        <v>1</v>
      </c>
      <c r="I219" s="143">
        <v>23.597999999999999</v>
      </c>
      <c r="J219" s="143">
        <f t="shared" ref="J219:J229" si="50">ROUND(I219*H219,3)</f>
        <v>23.597999999999999</v>
      </c>
      <c r="K219" s="144"/>
      <c r="L219" s="27"/>
      <c r="M219" s="145" t="s">
        <v>1</v>
      </c>
      <c r="N219" s="146" t="s">
        <v>37</v>
      </c>
      <c r="O219" s="147">
        <v>0</v>
      </c>
      <c r="P219" s="147">
        <f t="shared" ref="P219:P229" si="51">O219*H219</f>
        <v>0</v>
      </c>
      <c r="Q219" s="147">
        <v>0</v>
      </c>
      <c r="R219" s="147">
        <f t="shared" ref="R219:R229" si="52">Q219*H219</f>
        <v>0</v>
      </c>
      <c r="S219" s="147">
        <v>0</v>
      </c>
      <c r="T219" s="148">
        <f t="shared" ref="T219:T229" si="53"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49" t="s">
        <v>178</v>
      </c>
      <c r="AT219" s="149" t="s">
        <v>147</v>
      </c>
      <c r="AU219" s="149" t="s">
        <v>152</v>
      </c>
      <c r="AY219" s="14" t="s">
        <v>143</v>
      </c>
      <c r="BE219" s="150">
        <f t="shared" ref="BE219:BE229" si="54">IF(N219="základná",J219,0)</f>
        <v>0</v>
      </c>
      <c r="BF219" s="150">
        <f t="shared" ref="BF219:BF229" si="55">IF(N219="znížená",J219,0)</f>
        <v>23.597999999999999</v>
      </c>
      <c r="BG219" s="150">
        <f t="shared" ref="BG219:BG229" si="56">IF(N219="zákl. prenesená",J219,0)</f>
        <v>0</v>
      </c>
      <c r="BH219" s="150">
        <f t="shared" ref="BH219:BH229" si="57">IF(N219="zníž. prenesená",J219,0)</f>
        <v>0</v>
      </c>
      <c r="BI219" s="150">
        <f t="shared" ref="BI219:BI229" si="58">IF(N219="nulová",J219,0)</f>
        <v>0</v>
      </c>
      <c r="BJ219" s="14" t="s">
        <v>152</v>
      </c>
      <c r="BK219" s="151">
        <f t="shared" ref="BK219:BK229" si="59">ROUND(I219*H219,3)</f>
        <v>23.597999999999999</v>
      </c>
      <c r="BL219" s="14" t="s">
        <v>178</v>
      </c>
      <c r="BM219" s="149" t="s">
        <v>725</v>
      </c>
    </row>
    <row r="220" spans="1:65" s="2" customFormat="1" ht="24" customHeight="1">
      <c r="A220" s="26"/>
      <c r="B220" s="138"/>
      <c r="C220" s="139" t="s">
        <v>293</v>
      </c>
      <c r="D220" s="139" t="s">
        <v>147</v>
      </c>
      <c r="E220" s="140" t="s">
        <v>1125</v>
      </c>
      <c r="F220" s="141" t="s">
        <v>1126</v>
      </c>
      <c r="G220" s="142" t="s">
        <v>275</v>
      </c>
      <c r="H220" s="143">
        <v>18</v>
      </c>
      <c r="I220" s="143">
        <v>9.1769999999999996</v>
      </c>
      <c r="J220" s="143">
        <f t="shared" si="50"/>
        <v>165.18600000000001</v>
      </c>
      <c r="K220" s="144"/>
      <c r="L220" s="27"/>
      <c r="M220" s="145" t="s">
        <v>1</v>
      </c>
      <c r="N220" s="146" t="s">
        <v>37</v>
      </c>
      <c r="O220" s="147">
        <v>0</v>
      </c>
      <c r="P220" s="147">
        <f t="shared" si="51"/>
        <v>0</v>
      </c>
      <c r="Q220" s="147">
        <v>0</v>
      </c>
      <c r="R220" s="147">
        <f t="shared" si="52"/>
        <v>0</v>
      </c>
      <c r="S220" s="147">
        <v>0</v>
      </c>
      <c r="T220" s="148">
        <f t="shared" si="5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9" t="s">
        <v>178</v>
      </c>
      <c r="AT220" s="149" t="s">
        <v>147</v>
      </c>
      <c r="AU220" s="149" t="s">
        <v>152</v>
      </c>
      <c r="AY220" s="14" t="s">
        <v>143</v>
      </c>
      <c r="BE220" s="150">
        <f t="shared" si="54"/>
        <v>0</v>
      </c>
      <c r="BF220" s="150">
        <f t="shared" si="55"/>
        <v>165.18600000000001</v>
      </c>
      <c r="BG220" s="150">
        <f t="shared" si="56"/>
        <v>0</v>
      </c>
      <c r="BH220" s="150">
        <f t="shared" si="57"/>
        <v>0</v>
      </c>
      <c r="BI220" s="150">
        <f t="shared" si="58"/>
        <v>0</v>
      </c>
      <c r="BJ220" s="14" t="s">
        <v>152</v>
      </c>
      <c r="BK220" s="151">
        <f t="shared" si="59"/>
        <v>165.18600000000001</v>
      </c>
      <c r="BL220" s="14" t="s">
        <v>178</v>
      </c>
      <c r="BM220" s="149" t="s">
        <v>682</v>
      </c>
    </row>
    <row r="221" spans="1:65" s="2" customFormat="1" ht="24" customHeight="1">
      <c r="A221" s="26"/>
      <c r="B221" s="138"/>
      <c r="C221" s="139" t="s">
        <v>737</v>
      </c>
      <c r="D221" s="139" t="s">
        <v>147</v>
      </c>
      <c r="E221" s="140" t="s">
        <v>1127</v>
      </c>
      <c r="F221" s="141" t="s">
        <v>1128</v>
      </c>
      <c r="G221" s="142" t="s">
        <v>275</v>
      </c>
      <c r="H221" s="143">
        <v>16</v>
      </c>
      <c r="I221" s="143">
        <v>11.621</v>
      </c>
      <c r="J221" s="143">
        <f t="shared" si="50"/>
        <v>185.93600000000001</v>
      </c>
      <c r="K221" s="144"/>
      <c r="L221" s="27"/>
      <c r="M221" s="145" t="s">
        <v>1</v>
      </c>
      <c r="N221" s="146" t="s">
        <v>37</v>
      </c>
      <c r="O221" s="147">
        <v>0</v>
      </c>
      <c r="P221" s="147">
        <f t="shared" si="51"/>
        <v>0</v>
      </c>
      <c r="Q221" s="147">
        <v>0</v>
      </c>
      <c r="R221" s="147">
        <f t="shared" si="52"/>
        <v>0</v>
      </c>
      <c r="S221" s="147">
        <v>0</v>
      </c>
      <c r="T221" s="148">
        <f t="shared" si="5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9" t="s">
        <v>178</v>
      </c>
      <c r="AT221" s="149" t="s">
        <v>147</v>
      </c>
      <c r="AU221" s="149" t="s">
        <v>152</v>
      </c>
      <c r="AY221" s="14" t="s">
        <v>143</v>
      </c>
      <c r="BE221" s="150">
        <f t="shared" si="54"/>
        <v>0</v>
      </c>
      <c r="BF221" s="150">
        <f t="shared" si="55"/>
        <v>185.93600000000001</v>
      </c>
      <c r="BG221" s="150">
        <f t="shared" si="56"/>
        <v>0</v>
      </c>
      <c r="BH221" s="150">
        <f t="shared" si="57"/>
        <v>0</v>
      </c>
      <c r="BI221" s="150">
        <f t="shared" si="58"/>
        <v>0</v>
      </c>
      <c r="BJ221" s="14" t="s">
        <v>152</v>
      </c>
      <c r="BK221" s="151">
        <f t="shared" si="59"/>
        <v>185.93600000000001</v>
      </c>
      <c r="BL221" s="14" t="s">
        <v>178</v>
      </c>
      <c r="BM221" s="149" t="s">
        <v>731</v>
      </c>
    </row>
    <row r="222" spans="1:65" s="2" customFormat="1" ht="24" customHeight="1">
      <c r="A222" s="26"/>
      <c r="B222" s="138"/>
      <c r="C222" s="139" t="s">
        <v>298</v>
      </c>
      <c r="D222" s="139" t="s">
        <v>147</v>
      </c>
      <c r="E222" s="140" t="s">
        <v>1129</v>
      </c>
      <c r="F222" s="141" t="s">
        <v>1130</v>
      </c>
      <c r="G222" s="142" t="s">
        <v>275</v>
      </c>
      <c r="H222" s="143">
        <v>60.7</v>
      </c>
      <c r="I222" s="143">
        <v>17.466999999999999</v>
      </c>
      <c r="J222" s="143">
        <f t="shared" si="50"/>
        <v>1060.2470000000001</v>
      </c>
      <c r="K222" s="144"/>
      <c r="L222" s="27"/>
      <c r="M222" s="145" t="s">
        <v>1</v>
      </c>
      <c r="N222" s="146" t="s">
        <v>37</v>
      </c>
      <c r="O222" s="147">
        <v>0</v>
      </c>
      <c r="P222" s="147">
        <f t="shared" si="51"/>
        <v>0</v>
      </c>
      <c r="Q222" s="147">
        <v>0</v>
      </c>
      <c r="R222" s="147">
        <f t="shared" si="52"/>
        <v>0</v>
      </c>
      <c r="S222" s="147">
        <v>0</v>
      </c>
      <c r="T222" s="148">
        <f t="shared" si="5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9" t="s">
        <v>178</v>
      </c>
      <c r="AT222" s="149" t="s">
        <v>147</v>
      </c>
      <c r="AU222" s="149" t="s">
        <v>152</v>
      </c>
      <c r="AY222" s="14" t="s">
        <v>143</v>
      </c>
      <c r="BE222" s="150">
        <f t="shared" si="54"/>
        <v>0</v>
      </c>
      <c r="BF222" s="150">
        <f t="shared" si="55"/>
        <v>1060.2470000000001</v>
      </c>
      <c r="BG222" s="150">
        <f t="shared" si="56"/>
        <v>0</v>
      </c>
      <c r="BH222" s="150">
        <f t="shared" si="57"/>
        <v>0</v>
      </c>
      <c r="BI222" s="150">
        <f t="shared" si="58"/>
        <v>0</v>
      </c>
      <c r="BJ222" s="14" t="s">
        <v>152</v>
      </c>
      <c r="BK222" s="151">
        <f t="shared" si="59"/>
        <v>1060.2470000000001</v>
      </c>
      <c r="BL222" s="14" t="s">
        <v>178</v>
      </c>
      <c r="BM222" s="149" t="s">
        <v>734</v>
      </c>
    </row>
    <row r="223" spans="1:65" s="2" customFormat="1" ht="24" customHeight="1">
      <c r="A223" s="26"/>
      <c r="B223" s="138"/>
      <c r="C223" s="139" t="s">
        <v>743</v>
      </c>
      <c r="D223" s="139" t="s">
        <v>147</v>
      </c>
      <c r="E223" s="140" t="s">
        <v>1131</v>
      </c>
      <c r="F223" s="141" t="s">
        <v>1132</v>
      </c>
      <c r="G223" s="142" t="s">
        <v>172</v>
      </c>
      <c r="H223" s="143">
        <v>2</v>
      </c>
      <c r="I223" s="143">
        <v>3.4790000000000001</v>
      </c>
      <c r="J223" s="143">
        <f t="shared" si="50"/>
        <v>6.9580000000000002</v>
      </c>
      <c r="K223" s="144"/>
      <c r="L223" s="27"/>
      <c r="M223" s="145" t="s">
        <v>1</v>
      </c>
      <c r="N223" s="146" t="s">
        <v>37</v>
      </c>
      <c r="O223" s="147">
        <v>0</v>
      </c>
      <c r="P223" s="147">
        <f t="shared" si="51"/>
        <v>0</v>
      </c>
      <c r="Q223" s="147">
        <v>0</v>
      </c>
      <c r="R223" s="147">
        <f t="shared" si="52"/>
        <v>0</v>
      </c>
      <c r="S223" s="147">
        <v>0</v>
      </c>
      <c r="T223" s="148">
        <f t="shared" si="5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9" t="s">
        <v>178</v>
      </c>
      <c r="AT223" s="149" t="s">
        <v>147</v>
      </c>
      <c r="AU223" s="149" t="s">
        <v>152</v>
      </c>
      <c r="AY223" s="14" t="s">
        <v>143</v>
      </c>
      <c r="BE223" s="150">
        <f t="shared" si="54"/>
        <v>0</v>
      </c>
      <c r="BF223" s="150">
        <f t="shared" si="55"/>
        <v>6.9580000000000002</v>
      </c>
      <c r="BG223" s="150">
        <f t="shared" si="56"/>
        <v>0</v>
      </c>
      <c r="BH223" s="150">
        <f t="shared" si="57"/>
        <v>0</v>
      </c>
      <c r="BI223" s="150">
        <f t="shared" si="58"/>
        <v>0</v>
      </c>
      <c r="BJ223" s="14" t="s">
        <v>152</v>
      </c>
      <c r="BK223" s="151">
        <f t="shared" si="59"/>
        <v>6.9580000000000002</v>
      </c>
      <c r="BL223" s="14" t="s">
        <v>178</v>
      </c>
      <c r="BM223" s="149" t="s">
        <v>604</v>
      </c>
    </row>
    <row r="224" spans="1:65" s="2" customFormat="1" ht="24" customHeight="1">
      <c r="A224" s="26"/>
      <c r="B224" s="138"/>
      <c r="C224" s="152" t="s">
        <v>302</v>
      </c>
      <c r="D224" s="152" t="s">
        <v>175</v>
      </c>
      <c r="E224" s="153" t="s">
        <v>1133</v>
      </c>
      <c r="F224" s="154" t="s">
        <v>1134</v>
      </c>
      <c r="G224" s="155" t="s">
        <v>172</v>
      </c>
      <c r="H224" s="156">
        <v>2</v>
      </c>
      <c r="I224" s="156">
        <v>5.15</v>
      </c>
      <c r="J224" s="156">
        <f t="shared" si="50"/>
        <v>10.3</v>
      </c>
      <c r="K224" s="157"/>
      <c r="L224" s="158"/>
      <c r="M224" s="159" t="s">
        <v>1</v>
      </c>
      <c r="N224" s="160" t="s">
        <v>37</v>
      </c>
      <c r="O224" s="147">
        <v>0</v>
      </c>
      <c r="P224" s="147">
        <f t="shared" si="51"/>
        <v>0</v>
      </c>
      <c r="Q224" s="147">
        <v>0</v>
      </c>
      <c r="R224" s="147">
        <f t="shared" si="52"/>
        <v>0</v>
      </c>
      <c r="S224" s="147">
        <v>0</v>
      </c>
      <c r="T224" s="148">
        <f t="shared" si="5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9" t="s">
        <v>209</v>
      </c>
      <c r="AT224" s="149" t="s">
        <v>175</v>
      </c>
      <c r="AU224" s="149" t="s">
        <v>152</v>
      </c>
      <c r="AY224" s="14" t="s">
        <v>143</v>
      </c>
      <c r="BE224" s="150">
        <f t="shared" si="54"/>
        <v>0</v>
      </c>
      <c r="BF224" s="150">
        <f t="shared" si="55"/>
        <v>10.3</v>
      </c>
      <c r="BG224" s="150">
        <f t="shared" si="56"/>
        <v>0</v>
      </c>
      <c r="BH224" s="150">
        <f t="shared" si="57"/>
        <v>0</v>
      </c>
      <c r="BI224" s="150">
        <f t="shared" si="58"/>
        <v>0</v>
      </c>
      <c r="BJ224" s="14" t="s">
        <v>152</v>
      </c>
      <c r="BK224" s="151">
        <f t="shared" si="59"/>
        <v>10.3</v>
      </c>
      <c r="BL224" s="14" t="s">
        <v>178</v>
      </c>
      <c r="BM224" s="149" t="s">
        <v>736</v>
      </c>
    </row>
    <row r="225" spans="1:65" s="2" customFormat="1" ht="24" customHeight="1">
      <c r="A225" s="26"/>
      <c r="B225" s="138"/>
      <c r="C225" s="139" t="s">
        <v>750</v>
      </c>
      <c r="D225" s="139" t="s">
        <v>147</v>
      </c>
      <c r="E225" s="140" t="s">
        <v>1135</v>
      </c>
      <c r="F225" s="141" t="s">
        <v>1136</v>
      </c>
      <c r="G225" s="142" t="s">
        <v>172</v>
      </c>
      <c r="H225" s="143">
        <v>1</v>
      </c>
      <c r="I225" s="143">
        <v>3.867</v>
      </c>
      <c r="J225" s="143">
        <f t="shared" si="50"/>
        <v>3.867</v>
      </c>
      <c r="K225" s="144"/>
      <c r="L225" s="27"/>
      <c r="M225" s="145" t="s">
        <v>1</v>
      </c>
      <c r="N225" s="146" t="s">
        <v>37</v>
      </c>
      <c r="O225" s="147">
        <v>0</v>
      </c>
      <c r="P225" s="147">
        <f t="shared" si="51"/>
        <v>0</v>
      </c>
      <c r="Q225" s="147">
        <v>0</v>
      </c>
      <c r="R225" s="147">
        <f t="shared" si="52"/>
        <v>0</v>
      </c>
      <c r="S225" s="147">
        <v>0</v>
      </c>
      <c r="T225" s="148">
        <f t="shared" si="5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9" t="s">
        <v>178</v>
      </c>
      <c r="AT225" s="149" t="s">
        <v>147</v>
      </c>
      <c r="AU225" s="149" t="s">
        <v>152</v>
      </c>
      <c r="AY225" s="14" t="s">
        <v>143</v>
      </c>
      <c r="BE225" s="150">
        <f t="shared" si="54"/>
        <v>0</v>
      </c>
      <c r="BF225" s="150">
        <f t="shared" si="55"/>
        <v>3.867</v>
      </c>
      <c r="BG225" s="150">
        <f t="shared" si="56"/>
        <v>0</v>
      </c>
      <c r="BH225" s="150">
        <f t="shared" si="57"/>
        <v>0</v>
      </c>
      <c r="BI225" s="150">
        <f t="shared" si="58"/>
        <v>0</v>
      </c>
      <c r="BJ225" s="14" t="s">
        <v>152</v>
      </c>
      <c r="BK225" s="151">
        <f t="shared" si="59"/>
        <v>3.867</v>
      </c>
      <c r="BL225" s="14" t="s">
        <v>178</v>
      </c>
      <c r="BM225" s="149" t="s">
        <v>738</v>
      </c>
    </row>
    <row r="226" spans="1:65" s="2" customFormat="1" ht="16.5" customHeight="1">
      <c r="A226" s="26"/>
      <c r="B226" s="138"/>
      <c r="C226" s="152" t="s">
        <v>305</v>
      </c>
      <c r="D226" s="152" t="s">
        <v>175</v>
      </c>
      <c r="E226" s="153" t="s">
        <v>1137</v>
      </c>
      <c r="F226" s="154" t="s">
        <v>1138</v>
      </c>
      <c r="G226" s="155" t="s">
        <v>172</v>
      </c>
      <c r="H226" s="156">
        <v>1</v>
      </c>
      <c r="I226" s="156">
        <v>9.24</v>
      </c>
      <c r="J226" s="156">
        <f t="shared" si="50"/>
        <v>9.24</v>
      </c>
      <c r="K226" s="157"/>
      <c r="L226" s="158"/>
      <c r="M226" s="159" t="s">
        <v>1</v>
      </c>
      <c r="N226" s="160" t="s">
        <v>37</v>
      </c>
      <c r="O226" s="147">
        <v>0</v>
      </c>
      <c r="P226" s="147">
        <f t="shared" si="51"/>
        <v>0</v>
      </c>
      <c r="Q226" s="147">
        <v>0</v>
      </c>
      <c r="R226" s="147">
        <f t="shared" si="52"/>
        <v>0</v>
      </c>
      <c r="S226" s="147">
        <v>0</v>
      </c>
      <c r="T226" s="148">
        <f t="shared" si="5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9" t="s">
        <v>209</v>
      </c>
      <c r="AT226" s="149" t="s">
        <v>175</v>
      </c>
      <c r="AU226" s="149" t="s">
        <v>152</v>
      </c>
      <c r="AY226" s="14" t="s">
        <v>143</v>
      </c>
      <c r="BE226" s="150">
        <f t="shared" si="54"/>
        <v>0</v>
      </c>
      <c r="BF226" s="150">
        <f t="shared" si="55"/>
        <v>9.24</v>
      </c>
      <c r="BG226" s="150">
        <f t="shared" si="56"/>
        <v>0</v>
      </c>
      <c r="BH226" s="150">
        <f t="shared" si="57"/>
        <v>0</v>
      </c>
      <c r="BI226" s="150">
        <f t="shared" si="58"/>
        <v>0</v>
      </c>
      <c r="BJ226" s="14" t="s">
        <v>152</v>
      </c>
      <c r="BK226" s="151">
        <f t="shared" si="59"/>
        <v>9.24</v>
      </c>
      <c r="BL226" s="14" t="s">
        <v>178</v>
      </c>
      <c r="BM226" s="149" t="s">
        <v>740</v>
      </c>
    </row>
    <row r="227" spans="1:65" s="2" customFormat="1" ht="24" customHeight="1">
      <c r="A227" s="26"/>
      <c r="B227" s="138"/>
      <c r="C227" s="139" t="s">
        <v>757</v>
      </c>
      <c r="D227" s="139" t="s">
        <v>147</v>
      </c>
      <c r="E227" s="140" t="s">
        <v>1139</v>
      </c>
      <c r="F227" s="141" t="s">
        <v>1140</v>
      </c>
      <c r="G227" s="142" t="s">
        <v>275</v>
      </c>
      <c r="H227" s="143">
        <v>100</v>
      </c>
      <c r="I227" s="143">
        <v>1.262</v>
      </c>
      <c r="J227" s="143">
        <f t="shared" si="50"/>
        <v>126.2</v>
      </c>
      <c r="K227" s="144"/>
      <c r="L227" s="27"/>
      <c r="M227" s="145" t="s">
        <v>1</v>
      </c>
      <c r="N227" s="146" t="s">
        <v>37</v>
      </c>
      <c r="O227" s="147">
        <v>0</v>
      </c>
      <c r="P227" s="147">
        <f t="shared" si="51"/>
        <v>0</v>
      </c>
      <c r="Q227" s="147">
        <v>0</v>
      </c>
      <c r="R227" s="147">
        <f t="shared" si="52"/>
        <v>0</v>
      </c>
      <c r="S227" s="147">
        <v>0</v>
      </c>
      <c r="T227" s="148">
        <f t="shared" si="5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9" t="s">
        <v>178</v>
      </c>
      <c r="AT227" s="149" t="s">
        <v>147</v>
      </c>
      <c r="AU227" s="149" t="s">
        <v>152</v>
      </c>
      <c r="AY227" s="14" t="s">
        <v>143</v>
      </c>
      <c r="BE227" s="150">
        <f t="shared" si="54"/>
        <v>0</v>
      </c>
      <c r="BF227" s="150">
        <f t="shared" si="55"/>
        <v>126.2</v>
      </c>
      <c r="BG227" s="150">
        <f t="shared" si="56"/>
        <v>0</v>
      </c>
      <c r="BH227" s="150">
        <f t="shared" si="57"/>
        <v>0</v>
      </c>
      <c r="BI227" s="150">
        <f t="shared" si="58"/>
        <v>0</v>
      </c>
      <c r="BJ227" s="14" t="s">
        <v>152</v>
      </c>
      <c r="BK227" s="151">
        <f t="shared" si="59"/>
        <v>126.2</v>
      </c>
      <c r="BL227" s="14" t="s">
        <v>178</v>
      </c>
      <c r="BM227" s="149" t="s">
        <v>746</v>
      </c>
    </row>
    <row r="228" spans="1:65" s="2" customFormat="1" ht="24" customHeight="1">
      <c r="A228" s="26"/>
      <c r="B228" s="138"/>
      <c r="C228" s="139" t="s">
        <v>311</v>
      </c>
      <c r="D228" s="139" t="s">
        <v>147</v>
      </c>
      <c r="E228" s="140" t="s">
        <v>1141</v>
      </c>
      <c r="F228" s="141" t="s">
        <v>1142</v>
      </c>
      <c r="G228" s="142" t="s">
        <v>275</v>
      </c>
      <c r="H228" s="143">
        <v>100</v>
      </c>
      <c r="I228" s="143">
        <v>0.94299999999999995</v>
      </c>
      <c r="J228" s="143">
        <f t="shared" si="50"/>
        <v>94.3</v>
      </c>
      <c r="K228" s="144"/>
      <c r="L228" s="27"/>
      <c r="M228" s="145" t="s">
        <v>1</v>
      </c>
      <c r="N228" s="146" t="s">
        <v>37</v>
      </c>
      <c r="O228" s="147">
        <v>0</v>
      </c>
      <c r="P228" s="147">
        <f t="shared" si="51"/>
        <v>0</v>
      </c>
      <c r="Q228" s="147">
        <v>0</v>
      </c>
      <c r="R228" s="147">
        <f t="shared" si="52"/>
        <v>0</v>
      </c>
      <c r="S228" s="147">
        <v>0</v>
      </c>
      <c r="T228" s="148">
        <f t="shared" si="5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9" t="s">
        <v>178</v>
      </c>
      <c r="AT228" s="149" t="s">
        <v>147</v>
      </c>
      <c r="AU228" s="149" t="s">
        <v>152</v>
      </c>
      <c r="AY228" s="14" t="s">
        <v>143</v>
      </c>
      <c r="BE228" s="150">
        <f t="shared" si="54"/>
        <v>0</v>
      </c>
      <c r="BF228" s="150">
        <f t="shared" si="55"/>
        <v>94.3</v>
      </c>
      <c r="BG228" s="150">
        <f t="shared" si="56"/>
        <v>0</v>
      </c>
      <c r="BH228" s="150">
        <f t="shared" si="57"/>
        <v>0</v>
      </c>
      <c r="BI228" s="150">
        <f t="shared" si="58"/>
        <v>0</v>
      </c>
      <c r="BJ228" s="14" t="s">
        <v>152</v>
      </c>
      <c r="BK228" s="151">
        <f t="shared" si="59"/>
        <v>94.3</v>
      </c>
      <c r="BL228" s="14" t="s">
        <v>178</v>
      </c>
      <c r="BM228" s="149" t="s">
        <v>749</v>
      </c>
    </row>
    <row r="229" spans="1:65" s="2" customFormat="1" ht="24" customHeight="1">
      <c r="A229" s="26"/>
      <c r="B229" s="138"/>
      <c r="C229" s="139" t="s">
        <v>764</v>
      </c>
      <c r="D229" s="139" t="s">
        <v>147</v>
      </c>
      <c r="E229" s="140" t="s">
        <v>1143</v>
      </c>
      <c r="F229" s="141" t="s">
        <v>1144</v>
      </c>
      <c r="G229" s="142" t="s">
        <v>292</v>
      </c>
      <c r="H229" s="143">
        <v>17.21</v>
      </c>
      <c r="I229" s="143">
        <v>0.61411402999999998</v>
      </c>
      <c r="J229" s="143">
        <f t="shared" si="50"/>
        <v>10.569000000000001</v>
      </c>
      <c r="K229" s="144"/>
      <c r="L229" s="27"/>
      <c r="M229" s="145" t="s">
        <v>1</v>
      </c>
      <c r="N229" s="146" t="s">
        <v>37</v>
      </c>
      <c r="O229" s="147">
        <v>0</v>
      </c>
      <c r="P229" s="147">
        <f t="shared" si="51"/>
        <v>0</v>
      </c>
      <c r="Q229" s="147">
        <v>0</v>
      </c>
      <c r="R229" s="147">
        <f t="shared" si="52"/>
        <v>0</v>
      </c>
      <c r="S229" s="147">
        <v>0</v>
      </c>
      <c r="T229" s="148">
        <f t="shared" si="5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9" t="s">
        <v>178</v>
      </c>
      <c r="AT229" s="149" t="s">
        <v>147</v>
      </c>
      <c r="AU229" s="149" t="s">
        <v>152</v>
      </c>
      <c r="AY229" s="14" t="s">
        <v>143</v>
      </c>
      <c r="BE229" s="150">
        <f t="shared" si="54"/>
        <v>0</v>
      </c>
      <c r="BF229" s="150">
        <f t="shared" si="55"/>
        <v>10.569000000000001</v>
      </c>
      <c r="BG229" s="150">
        <f t="shared" si="56"/>
        <v>0</v>
      </c>
      <c r="BH229" s="150">
        <f t="shared" si="57"/>
        <v>0</v>
      </c>
      <c r="BI229" s="150">
        <f t="shared" si="58"/>
        <v>0</v>
      </c>
      <c r="BJ229" s="14" t="s">
        <v>152</v>
      </c>
      <c r="BK229" s="151">
        <f t="shared" si="59"/>
        <v>10.569000000000001</v>
      </c>
      <c r="BL229" s="14" t="s">
        <v>178</v>
      </c>
      <c r="BM229" s="149" t="s">
        <v>753</v>
      </c>
    </row>
    <row r="230" spans="1:65" s="12" customFormat="1" ht="22.9" customHeight="1">
      <c r="B230" s="126"/>
      <c r="D230" s="127" t="s">
        <v>70</v>
      </c>
      <c r="E230" s="136" t="s">
        <v>250</v>
      </c>
      <c r="F230" s="136" t="s">
        <v>94</v>
      </c>
      <c r="J230" s="137">
        <f>BK230</f>
        <v>6906.786000000001</v>
      </c>
      <c r="L230" s="126"/>
      <c r="M230" s="130"/>
      <c r="N230" s="131"/>
      <c r="O230" s="131"/>
      <c r="P230" s="132">
        <f>SUM(P231:P266)</f>
        <v>0</v>
      </c>
      <c r="Q230" s="131"/>
      <c r="R230" s="132">
        <f>SUM(R231:R266)</f>
        <v>0</v>
      </c>
      <c r="S230" s="131"/>
      <c r="T230" s="133">
        <f>SUM(T231:T266)</f>
        <v>0</v>
      </c>
      <c r="AR230" s="127" t="s">
        <v>152</v>
      </c>
      <c r="AT230" s="134" t="s">
        <v>70</v>
      </c>
      <c r="AU230" s="134" t="s">
        <v>79</v>
      </c>
      <c r="AY230" s="127" t="s">
        <v>143</v>
      </c>
      <c r="BK230" s="135">
        <f>SUM(BK231:BK266)</f>
        <v>6906.786000000001</v>
      </c>
    </row>
    <row r="231" spans="1:65" s="2" customFormat="1" ht="36" customHeight="1">
      <c r="A231" s="26"/>
      <c r="B231" s="138"/>
      <c r="C231" s="139" t="s">
        <v>314</v>
      </c>
      <c r="D231" s="139" t="s">
        <v>147</v>
      </c>
      <c r="E231" s="140" t="s">
        <v>1145</v>
      </c>
      <c r="F231" s="141" t="s">
        <v>1146</v>
      </c>
      <c r="G231" s="142" t="s">
        <v>254</v>
      </c>
      <c r="H231" s="143">
        <v>6</v>
      </c>
      <c r="I231" s="143">
        <v>35.072000000000003</v>
      </c>
      <c r="J231" s="143">
        <f t="shared" ref="J231:J266" si="60">ROUND(I231*H231,3)</f>
        <v>210.43199999999999</v>
      </c>
      <c r="K231" s="144"/>
      <c r="L231" s="27"/>
      <c r="M231" s="145" t="s">
        <v>1</v>
      </c>
      <c r="N231" s="146" t="s">
        <v>37</v>
      </c>
      <c r="O231" s="147">
        <v>0</v>
      </c>
      <c r="P231" s="147">
        <f t="shared" ref="P231:P266" si="61">O231*H231</f>
        <v>0</v>
      </c>
      <c r="Q231" s="147">
        <v>0</v>
      </c>
      <c r="R231" s="147">
        <f t="shared" ref="R231:R266" si="62">Q231*H231</f>
        <v>0</v>
      </c>
      <c r="S231" s="147">
        <v>0</v>
      </c>
      <c r="T231" s="148">
        <f t="shared" ref="T231:T266" si="63"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49" t="s">
        <v>178</v>
      </c>
      <c r="AT231" s="149" t="s">
        <v>147</v>
      </c>
      <c r="AU231" s="149" t="s">
        <v>152</v>
      </c>
      <c r="AY231" s="14" t="s">
        <v>143</v>
      </c>
      <c r="BE231" s="150">
        <f t="shared" ref="BE231:BE266" si="64">IF(N231="základná",J231,0)</f>
        <v>0</v>
      </c>
      <c r="BF231" s="150">
        <f t="shared" ref="BF231:BF266" si="65">IF(N231="znížená",J231,0)</f>
        <v>210.43199999999999</v>
      </c>
      <c r="BG231" s="150">
        <f t="shared" ref="BG231:BG266" si="66">IF(N231="zákl. prenesená",J231,0)</f>
        <v>0</v>
      </c>
      <c r="BH231" s="150">
        <f t="shared" ref="BH231:BH266" si="67">IF(N231="zníž. prenesená",J231,0)</f>
        <v>0</v>
      </c>
      <c r="BI231" s="150">
        <f t="shared" ref="BI231:BI266" si="68">IF(N231="nulová",J231,0)</f>
        <v>0</v>
      </c>
      <c r="BJ231" s="14" t="s">
        <v>152</v>
      </c>
      <c r="BK231" s="151">
        <f t="shared" ref="BK231:BK266" si="69">ROUND(I231*H231,3)</f>
        <v>210.43199999999999</v>
      </c>
      <c r="BL231" s="14" t="s">
        <v>178</v>
      </c>
      <c r="BM231" s="149" t="s">
        <v>756</v>
      </c>
    </row>
    <row r="232" spans="1:65" s="2" customFormat="1" ht="24" customHeight="1">
      <c r="A232" s="26"/>
      <c r="B232" s="138"/>
      <c r="C232" s="152" t="s">
        <v>773</v>
      </c>
      <c r="D232" s="152" t="s">
        <v>175</v>
      </c>
      <c r="E232" s="153" t="s">
        <v>1147</v>
      </c>
      <c r="F232" s="154" t="s">
        <v>1148</v>
      </c>
      <c r="G232" s="155" t="s">
        <v>172</v>
      </c>
      <c r="H232" s="156">
        <v>1</v>
      </c>
      <c r="I232" s="156">
        <v>191.14699999999999</v>
      </c>
      <c r="J232" s="156">
        <f t="shared" si="60"/>
        <v>191.14699999999999</v>
      </c>
      <c r="K232" s="157"/>
      <c r="L232" s="158"/>
      <c r="M232" s="159" t="s">
        <v>1</v>
      </c>
      <c r="N232" s="160" t="s">
        <v>37</v>
      </c>
      <c r="O232" s="147">
        <v>0</v>
      </c>
      <c r="P232" s="147">
        <f t="shared" si="61"/>
        <v>0</v>
      </c>
      <c r="Q232" s="147">
        <v>0</v>
      </c>
      <c r="R232" s="147">
        <f t="shared" si="62"/>
        <v>0</v>
      </c>
      <c r="S232" s="147">
        <v>0</v>
      </c>
      <c r="T232" s="148">
        <f t="shared" si="6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9" t="s">
        <v>209</v>
      </c>
      <c r="AT232" s="149" t="s">
        <v>175</v>
      </c>
      <c r="AU232" s="149" t="s">
        <v>152</v>
      </c>
      <c r="AY232" s="14" t="s">
        <v>143</v>
      </c>
      <c r="BE232" s="150">
        <f t="shared" si="64"/>
        <v>0</v>
      </c>
      <c r="BF232" s="150">
        <f t="shared" si="65"/>
        <v>191.14699999999999</v>
      </c>
      <c r="BG232" s="150">
        <f t="shared" si="66"/>
        <v>0</v>
      </c>
      <c r="BH232" s="150">
        <f t="shared" si="67"/>
        <v>0</v>
      </c>
      <c r="BI232" s="150">
        <f t="shared" si="68"/>
        <v>0</v>
      </c>
      <c r="BJ232" s="14" t="s">
        <v>152</v>
      </c>
      <c r="BK232" s="151">
        <f t="shared" si="69"/>
        <v>191.14699999999999</v>
      </c>
      <c r="BL232" s="14" t="s">
        <v>178</v>
      </c>
      <c r="BM232" s="149" t="s">
        <v>760</v>
      </c>
    </row>
    <row r="233" spans="1:65" s="2" customFormat="1" ht="16.5" customHeight="1">
      <c r="A233" s="26"/>
      <c r="B233" s="138"/>
      <c r="C233" s="152" t="s">
        <v>318</v>
      </c>
      <c r="D233" s="152" t="s">
        <v>175</v>
      </c>
      <c r="E233" s="153" t="s">
        <v>1149</v>
      </c>
      <c r="F233" s="154" t="s">
        <v>1150</v>
      </c>
      <c r="G233" s="155" t="s">
        <v>172</v>
      </c>
      <c r="H233" s="156">
        <v>5</v>
      </c>
      <c r="I233" s="156">
        <v>308.20100000000002</v>
      </c>
      <c r="J233" s="156">
        <f t="shared" si="60"/>
        <v>1541.0050000000001</v>
      </c>
      <c r="K233" s="157"/>
      <c r="L233" s="158"/>
      <c r="M233" s="159" t="s">
        <v>1</v>
      </c>
      <c r="N233" s="160" t="s">
        <v>37</v>
      </c>
      <c r="O233" s="147">
        <v>0</v>
      </c>
      <c r="P233" s="147">
        <f t="shared" si="61"/>
        <v>0</v>
      </c>
      <c r="Q233" s="147">
        <v>0</v>
      </c>
      <c r="R233" s="147">
        <f t="shared" si="62"/>
        <v>0</v>
      </c>
      <c r="S233" s="147">
        <v>0</v>
      </c>
      <c r="T233" s="148">
        <f t="shared" si="6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9" t="s">
        <v>209</v>
      </c>
      <c r="AT233" s="149" t="s">
        <v>175</v>
      </c>
      <c r="AU233" s="149" t="s">
        <v>152</v>
      </c>
      <c r="AY233" s="14" t="s">
        <v>143</v>
      </c>
      <c r="BE233" s="150">
        <f t="shared" si="64"/>
        <v>0</v>
      </c>
      <c r="BF233" s="150">
        <f t="shared" si="65"/>
        <v>1541.0050000000001</v>
      </c>
      <c r="BG233" s="150">
        <f t="shared" si="66"/>
        <v>0</v>
      </c>
      <c r="BH233" s="150">
        <f t="shared" si="67"/>
        <v>0</v>
      </c>
      <c r="BI233" s="150">
        <f t="shared" si="68"/>
        <v>0</v>
      </c>
      <c r="BJ233" s="14" t="s">
        <v>152</v>
      </c>
      <c r="BK233" s="151">
        <f t="shared" si="69"/>
        <v>1541.0050000000001</v>
      </c>
      <c r="BL233" s="14" t="s">
        <v>178</v>
      </c>
      <c r="BM233" s="149" t="s">
        <v>763</v>
      </c>
    </row>
    <row r="234" spans="1:65" s="2" customFormat="1" ht="16.5" customHeight="1">
      <c r="A234" s="26"/>
      <c r="B234" s="138"/>
      <c r="C234" s="152" t="s">
        <v>780</v>
      </c>
      <c r="D234" s="152" t="s">
        <v>175</v>
      </c>
      <c r="E234" s="153" t="s">
        <v>1151</v>
      </c>
      <c r="F234" s="154" t="s">
        <v>1152</v>
      </c>
      <c r="G234" s="155" t="s">
        <v>172</v>
      </c>
      <c r="H234" s="156">
        <v>6</v>
      </c>
      <c r="I234" s="156">
        <v>16.756</v>
      </c>
      <c r="J234" s="156">
        <f t="shared" si="60"/>
        <v>100.536</v>
      </c>
      <c r="K234" s="157"/>
      <c r="L234" s="158"/>
      <c r="M234" s="159" t="s">
        <v>1</v>
      </c>
      <c r="N234" s="160" t="s">
        <v>37</v>
      </c>
      <c r="O234" s="147">
        <v>0</v>
      </c>
      <c r="P234" s="147">
        <f t="shared" si="61"/>
        <v>0</v>
      </c>
      <c r="Q234" s="147">
        <v>0</v>
      </c>
      <c r="R234" s="147">
        <f t="shared" si="62"/>
        <v>0</v>
      </c>
      <c r="S234" s="147">
        <v>0</v>
      </c>
      <c r="T234" s="148">
        <f t="shared" si="6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49" t="s">
        <v>209</v>
      </c>
      <c r="AT234" s="149" t="s">
        <v>175</v>
      </c>
      <c r="AU234" s="149" t="s">
        <v>152</v>
      </c>
      <c r="AY234" s="14" t="s">
        <v>143</v>
      </c>
      <c r="BE234" s="150">
        <f t="shared" si="64"/>
        <v>0</v>
      </c>
      <c r="BF234" s="150">
        <f t="shared" si="65"/>
        <v>100.536</v>
      </c>
      <c r="BG234" s="150">
        <f t="shared" si="66"/>
        <v>0</v>
      </c>
      <c r="BH234" s="150">
        <f t="shared" si="67"/>
        <v>0</v>
      </c>
      <c r="BI234" s="150">
        <f t="shared" si="68"/>
        <v>0</v>
      </c>
      <c r="BJ234" s="14" t="s">
        <v>152</v>
      </c>
      <c r="BK234" s="151">
        <f t="shared" si="69"/>
        <v>100.536</v>
      </c>
      <c r="BL234" s="14" t="s">
        <v>178</v>
      </c>
      <c r="BM234" s="149" t="s">
        <v>767</v>
      </c>
    </row>
    <row r="235" spans="1:65" s="2" customFormat="1" ht="16.5" customHeight="1">
      <c r="A235" s="26"/>
      <c r="B235" s="138"/>
      <c r="C235" s="152" t="s">
        <v>323</v>
      </c>
      <c r="D235" s="152" t="s">
        <v>175</v>
      </c>
      <c r="E235" s="153" t="s">
        <v>1153</v>
      </c>
      <c r="F235" s="154" t="s">
        <v>1154</v>
      </c>
      <c r="G235" s="155" t="s">
        <v>172</v>
      </c>
      <c r="H235" s="156">
        <v>6</v>
      </c>
      <c r="I235" s="156">
        <v>51.578000000000003</v>
      </c>
      <c r="J235" s="156">
        <f t="shared" si="60"/>
        <v>309.46800000000002</v>
      </c>
      <c r="K235" s="157"/>
      <c r="L235" s="158"/>
      <c r="M235" s="159" t="s">
        <v>1</v>
      </c>
      <c r="N235" s="160" t="s">
        <v>37</v>
      </c>
      <c r="O235" s="147">
        <v>0</v>
      </c>
      <c r="P235" s="147">
        <f t="shared" si="61"/>
        <v>0</v>
      </c>
      <c r="Q235" s="147">
        <v>0</v>
      </c>
      <c r="R235" s="147">
        <f t="shared" si="62"/>
        <v>0</v>
      </c>
      <c r="S235" s="147">
        <v>0</v>
      </c>
      <c r="T235" s="148">
        <f t="shared" si="6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9" t="s">
        <v>209</v>
      </c>
      <c r="AT235" s="149" t="s">
        <v>175</v>
      </c>
      <c r="AU235" s="149" t="s">
        <v>152</v>
      </c>
      <c r="AY235" s="14" t="s">
        <v>143</v>
      </c>
      <c r="BE235" s="150">
        <f t="shared" si="64"/>
        <v>0</v>
      </c>
      <c r="BF235" s="150">
        <f t="shared" si="65"/>
        <v>309.46800000000002</v>
      </c>
      <c r="BG235" s="150">
        <f t="shared" si="66"/>
        <v>0</v>
      </c>
      <c r="BH235" s="150">
        <f t="shared" si="67"/>
        <v>0</v>
      </c>
      <c r="BI235" s="150">
        <f t="shared" si="68"/>
        <v>0</v>
      </c>
      <c r="BJ235" s="14" t="s">
        <v>152</v>
      </c>
      <c r="BK235" s="151">
        <f t="shared" si="69"/>
        <v>309.46800000000002</v>
      </c>
      <c r="BL235" s="14" t="s">
        <v>178</v>
      </c>
      <c r="BM235" s="149" t="s">
        <v>770</v>
      </c>
    </row>
    <row r="236" spans="1:65" s="2" customFormat="1" ht="16.5" customHeight="1">
      <c r="A236" s="26"/>
      <c r="B236" s="138"/>
      <c r="C236" s="139" t="s">
        <v>786</v>
      </c>
      <c r="D236" s="139" t="s">
        <v>147</v>
      </c>
      <c r="E236" s="140" t="s">
        <v>1155</v>
      </c>
      <c r="F236" s="141" t="s">
        <v>1156</v>
      </c>
      <c r="G236" s="142" t="s">
        <v>172</v>
      </c>
      <c r="H236" s="143">
        <v>6</v>
      </c>
      <c r="I236" s="143">
        <v>6.8209999999999997</v>
      </c>
      <c r="J236" s="143">
        <f t="shared" si="60"/>
        <v>40.926000000000002</v>
      </c>
      <c r="K236" s="144"/>
      <c r="L236" s="27"/>
      <c r="M236" s="145" t="s">
        <v>1</v>
      </c>
      <c r="N236" s="146" t="s">
        <v>37</v>
      </c>
      <c r="O236" s="147">
        <v>0</v>
      </c>
      <c r="P236" s="147">
        <f t="shared" si="61"/>
        <v>0</v>
      </c>
      <c r="Q236" s="147">
        <v>0</v>
      </c>
      <c r="R236" s="147">
        <f t="shared" si="62"/>
        <v>0</v>
      </c>
      <c r="S236" s="147">
        <v>0</v>
      </c>
      <c r="T236" s="148">
        <f t="shared" si="6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9" t="s">
        <v>178</v>
      </c>
      <c r="AT236" s="149" t="s">
        <v>147</v>
      </c>
      <c r="AU236" s="149" t="s">
        <v>152</v>
      </c>
      <c r="AY236" s="14" t="s">
        <v>143</v>
      </c>
      <c r="BE236" s="150">
        <f t="shared" si="64"/>
        <v>0</v>
      </c>
      <c r="BF236" s="150">
        <f t="shared" si="65"/>
        <v>40.926000000000002</v>
      </c>
      <c r="BG236" s="150">
        <f t="shared" si="66"/>
        <v>0</v>
      </c>
      <c r="BH236" s="150">
        <f t="shared" si="67"/>
        <v>0</v>
      </c>
      <c r="BI236" s="150">
        <f t="shared" si="68"/>
        <v>0</v>
      </c>
      <c r="BJ236" s="14" t="s">
        <v>152</v>
      </c>
      <c r="BK236" s="151">
        <f t="shared" si="69"/>
        <v>40.926000000000002</v>
      </c>
      <c r="BL236" s="14" t="s">
        <v>178</v>
      </c>
      <c r="BM236" s="149" t="s">
        <v>776</v>
      </c>
    </row>
    <row r="237" spans="1:65" s="2" customFormat="1" ht="16.5" customHeight="1">
      <c r="A237" s="26"/>
      <c r="B237" s="138"/>
      <c r="C237" s="152" t="s">
        <v>329</v>
      </c>
      <c r="D237" s="152" t="s">
        <v>175</v>
      </c>
      <c r="E237" s="153" t="s">
        <v>1157</v>
      </c>
      <c r="F237" s="154" t="s">
        <v>1158</v>
      </c>
      <c r="G237" s="155" t="s">
        <v>172</v>
      </c>
      <c r="H237" s="156">
        <v>1</v>
      </c>
      <c r="I237" s="156">
        <v>137.43299999999999</v>
      </c>
      <c r="J237" s="156">
        <f t="shared" si="60"/>
        <v>137.43299999999999</v>
      </c>
      <c r="K237" s="157"/>
      <c r="L237" s="158"/>
      <c r="M237" s="159" t="s">
        <v>1</v>
      </c>
      <c r="N237" s="160" t="s">
        <v>37</v>
      </c>
      <c r="O237" s="147">
        <v>0</v>
      </c>
      <c r="P237" s="147">
        <f t="shared" si="61"/>
        <v>0</v>
      </c>
      <c r="Q237" s="147">
        <v>0</v>
      </c>
      <c r="R237" s="147">
        <f t="shared" si="62"/>
        <v>0</v>
      </c>
      <c r="S237" s="147">
        <v>0</v>
      </c>
      <c r="T237" s="148">
        <f t="shared" si="6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9" t="s">
        <v>209</v>
      </c>
      <c r="AT237" s="149" t="s">
        <v>175</v>
      </c>
      <c r="AU237" s="149" t="s">
        <v>152</v>
      </c>
      <c r="AY237" s="14" t="s">
        <v>143</v>
      </c>
      <c r="BE237" s="150">
        <f t="shared" si="64"/>
        <v>0</v>
      </c>
      <c r="BF237" s="150">
        <f t="shared" si="65"/>
        <v>137.43299999999999</v>
      </c>
      <c r="BG237" s="150">
        <f t="shared" si="66"/>
        <v>0</v>
      </c>
      <c r="BH237" s="150">
        <f t="shared" si="67"/>
        <v>0</v>
      </c>
      <c r="BI237" s="150">
        <f t="shared" si="68"/>
        <v>0</v>
      </c>
      <c r="BJ237" s="14" t="s">
        <v>152</v>
      </c>
      <c r="BK237" s="151">
        <f t="shared" si="69"/>
        <v>137.43299999999999</v>
      </c>
      <c r="BL237" s="14" t="s">
        <v>178</v>
      </c>
      <c r="BM237" s="149" t="s">
        <v>779</v>
      </c>
    </row>
    <row r="238" spans="1:65" s="2" customFormat="1" ht="24" customHeight="1">
      <c r="A238" s="26"/>
      <c r="B238" s="138"/>
      <c r="C238" s="152" t="s">
        <v>793</v>
      </c>
      <c r="D238" s="152" t="s">
        <v>175</v>
      </c>
      <c r="E238" s="153" t="s">
        <v>1159</v>
      </c>
      <c r="F238" s="154" t="s">
        <v>1160</v>
      </c>
      <c r="G238" s="155" t="s">
        <v>172</v>
      </c>
      <c r="H238" s="156">
        <v>5</v>
      </c>
      <c r="I238" s="156">
        <v>158.81800000000001</v>
      </c>
      <c r="J238" s="156">
        <f t="shared" si="60"/>
        <v>794.09</v>
      </c>
      <c r="K238" s="157"/>
      <c r="L238" s="158"/>
      <c r="M238" s="159" t="s">
        <v>1</v>
      </c>
      <c r="N238" s="160" t="s">
        <v>37</v>
      </c>
      <c r="O238" s="147">
        <v>0</v>
      </c>
      <c r="P238" s="147">
        <f t="shared" si="61"/>
        <v>0</v>
      </c>
      <c r="Q238" s="147">
        <v>0</v>
      </c>
      <c r="R238" s="147">
        <f t="shared" si="62"/>
        <v>0</v>
      </c>
      <c r="S238" s="147">
        <v>0</v>
      </c>
      <c r="T238" s="148">
        <f t="shared" si="6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9" t="s">
        <v>209</v>
      </c>
      <c r="AT238" s="149" t="s">
        <v>175</v>
      </c>
      <c r="AU238" s="149" t="s">
        <v>152</v>
      </c>
      <c r="AY238" s="14" t="s">
        <v>143</v>
      </c>
      <c r="BE238" s="150">
        <f t="shared" si="64"/>
        <v>0</v>
      </c>
      <c r="BF238" s="150">
        <f t="shared" si="65"/>
        <v>794.09</v>
      </c>
      <c r="BG238" s="150">
        <f t="shared" si="66"/>
        <v>0</v>
      </c>
      <c r="BH238" s="150">
        <f t="shared" si="67"/>
        <v>0</v>
      </c>
      <c r="BI238" s="150">
        <f t="shared" si="68"/>
        <v>0</v>
      </c>
      <c r="BJ238" s="14" t="s">
        <v>152</v>
      </c>
      <c r="BK238" s="151">
        <f t="shared" si="69"/>
        <v>794.09</v>
      </c>
      <c r="BL238" s="14" t="s">
        <v>178</v>
      </c>
      <c r="BM238" s="149" t="s">
        <v>783</v>
      </c>
    </row>
    <row r="239" spans="1:65" s="2" customFormat="1" ht="16.5" customHeight="1">
      <c r="A239" s="26"/>
      <c r="B239" s="138"/>
      <c r="C239" s="152" t="s">
        <v>332</v>
      </c>
      <c r="D239" s="152" t="s">
        <v>175</v>
      </c>
      <c r="E239" s="153" t="s">
        <v>1161</v>
      </c>
      <c r="F239" s="154" t="s">
        <v>1162</v>
      </c>
      <c r="G239" s="155" t="s">
        <v>172</v>
      </c>
      <c r="H239" s="156">
        <v>1</v>
      </c>
      <c r="I239" s="156">
        <v>35.707000000000001</v>
      </c>
      <c r="J239" s="156">
        <f t="shared" si="60"/>
        <v>35.707000000000001</v>
      </c>
      <c r="K239" s="157"/>
      <c r="L239" s="158"/>
      <c r="M239" s="159" t="s">
        <v>1</v>
      </c>
      <c r="N239" s="160" t="s">
        <v>37</v>
      </c>
      <c r="O239" s="147">
        <v>0</v>
      </c>
      <c r="P239" s="147">
        <f t="shared" si="61"/>
        <v>0</v>
      </c>
      <c r="Q239" s="147">
        <v>0</v>
      </c>
      <c r="R239" s="147">
        <f t="shared" si="62"/>
        <v>0</v>
      </c>
      <c r="S239" s="147">
        <v>0</v>
      </c>
      <c r="T239" s="148">
        <f t="shared" si="6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9" t="s">
        <v>209</v>
      </c>
      <c r="AT239" s="149" t="s">
        <v>175</v>
      </c>
      <c r="AU239" s="149" t="s">
        <v>152</v>
      </c>
      <c r="AY239" s="14" t="s">
        <v>143</v>
      </c>
      <c r="BE239" s="150">
        <f t="shared" si="64"/>
        <v>0</v>
      </c>
      <c r="BF239" s="150">
        <f t="shared" si="65"/>
        <v>35.707000000000001</v>
      </c>
      <c r="BG239" s="150">
        <f t="shared" si="66"/>
        <v>0</v>
      </c>
      <c r="BH239" s="150">
        <f t="shared" si="67"/>
        <v>0</v>
      </c>
      <c r="BI239" s="150">
        <f t="shared" si="68"/>
        <v>0</v>
      </c>
      <c r="BJ239" s="14" t="s">
        <v>152</v>
      </c>
      <c r="BK239" s="151">
        <f t="shared" si="69"/>
        <v>35.707000000000001</v>
      </c>
      <c r="BL239" s="14" t="s">
        <v>178</v>
      </c>
      <c r="BM239" s="149" t="s">
        <v>785</v>
      </c>
    </row>
    <row r="240" spans="1:65" s="2" customFormat="1" ht="16.5" customHeight="1">
      <c r="A240" s="26"/>
      <c r="B240" s="138"/>
      <c r="C240" s="152" t="s">
        <v>802</v>
      </c>
      <c r="D240" s="152" t="s">
        <v>175</v>
      </c>
      <c r="E240" s="153" t="s">
        <v>1163</v>
      </c>
      <c r="F240" s="154" t="s">
        <v>1164</v>
      </c>
      <c r="G240" s="155" t="s">
        <v>172</v>
      </c>
      <c r="H240" s="156">
        <v>5</v>
      </c>
      <c r="I240" s="156">
        <v>75.673000000000002</v>
      </c>
      <c r="J240" s="156">
        <f t="shared" si="60"/>
        <v>378.36500000000001</v>
      </c>
      <c r="K240" s="157"/>
      <c r="L240" s="158"/>
      <c r="M240" s="159" t="s">
        <v>1</v>
      </c>
      <c r="N240" s="160" t="s">
        <v>37</v>
      </c>
      <c r="O240" s="147">
        <v>0</v>
      </c>
      <c r="P240" s="147">
        <f t="shared" si="61"/>
        <v>0</v>
      </c>
      <c r="Q240" s="147">
        <v>0</v>
      </c>
      <c r="R240" s="147">
        <f t="shared" si="62"/>
        <v>0</v>
      </c>
      <c r="S240" s="147">
        <v>0</v>
      </c>
      <c r="T240" s="148">
        <f t="shared" si="6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49" t="s">
        <v>209</v>
      </c>
      <c r="AT240" s="149" t="s">
        <v>175</v>
      </c>
      <c r="AU240" s="149" t="s">
        <v>152</v>
      </c>
      <c r="AY240" s="14" t="s">
        <v>143</v>
      </c>
      <c r="BE240" s="150">
        <f t="shared" si="64"/>
        <v>0</v>
      </c>
      <c r="BF240" s="150">
        <f t="shared" si="65"/>
        <v>378.36500000000001</v>
      </c>
      <c r="BG240" s="150">
        <f t="shared" si="66"/>
        <v>0</v>
      </c>
      <c r="BH240" s="150">
        <f t="shared" si="67"/>
        <v>0</v>
      </c>
      <c r="BI240" s="150">
        <f t="shared" si="68"/>
        <v>0</v>
      </c>
      <c r="BJ240" s="14" t="s">
        <v>152</v>
      </c>
      <c r="BK240" s="151">
        <f t="shared" si="69"/>
        <v>378.36500000000001</v>
      </c>
      <c r="BL240" s="14" t="s">
        <v>178</v>
      </c>
      <c r="BM240" s="149" t="s">
        <v>789</v>
      </c>
    </row>
    <row r="241" spans="1:65" s="2" customFormat="1" ht="16.5" customHeight="1">
      <c r="A241" s="26"/>
      <c r="B241" s="138"/>
      <c r="C241" s="139" t="s">
        <v>336</v>
      </c>
      <c r="D241" s="139" t="s">
        <v>147</v>
      </c>
      <c r="E241" s="140" t="s">
        <v>1165</v>
      </c>
      <c r="F241" s="141" t="s">
        <v>1166</v>
      </c>
      <c r="G241" s="142" t="s">
        <v>254</v>
      </c>
      <c r="H241" s="143">
        <v>6</v>
      </c>
      <c r="I241" s="143">
        <v>28.452999999999999</v>
      </c>
      <c r="J241" s="143">
        <f t="shared" si="60"/>
        <v>170.71799999999999</v>
      </c>
      <c r="K241" s="144"/>
      <c r="L241" s="27"/>
      <c r="M241" s="145" t="s">
        <v>1</v>
      </c>
      <c r="N241" s="146" t="s">
        <v>37</v>
      </c>
      <c r="O241" s="147">
        <v>0</v>
      </c>
      <c r="P241" s="147">
        <f t="shared" si="61"/>
        <v>0</v>
      </c>
      <c r="Q241" s="147">
        <v>0</v>
      </c>
      <c r="R241" s="147">
        <f t="shared" si="62"/>
        <v>0</v>
      </c>
      <c r="S241" s="147">
        <v>0</v>
      </c>
      <c r="T241" s="148">
        <f t="shared" si="6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9" t="s">
        <v>178</v>
      </c>
      <c r="AT241" s="149" t="s">
        <v>147</v>
      </c>
      <c r="AU241" s="149" t="s">
        <v>152</v>
      </c>
      <c r="AY241" s="14" t="s">
        <v>143</v>
      </c>
      <c r="BE241" s="150">
        <f t="shared" si="64"/>
        <v>0</v>
      </c>
      <c r="BF241" s="150">
        <f t="shared" si="65"/>
        <v>170.71799999999999</v>
      </c>
      <c r="BG241" s="150">
        <f t="shared" si="66"/>
        <v>0</v>
      </c>
      <c r="BH241" s="150">
        <f t="shared" si="67"/>
        <v>0</v>
      </c>
      <c r="BI241" s="150">
        <f t="shared" si="68"/>
        <v>0</v>
      </c>
      <c r="BJ241" s="14" t="s">
        <v>152</v>
      </c>
      <c r="BK241" s="151">
        <f t="shared" si="69"/>
        <v>170.71799999999999</v>
      </c>
      <c r="BL241" s="14" t="s">
        <v>178</v>
      </c>
      <c r="BM241" s="149" t="s">
        <v>792</v>
      </c>
    </row>
    <row r="242" spans="1:65" s="2" customFormat="1" ht="16.5" customHeight="1">
      <c r="A242" s="26"/>
      <c r="B242" s="138"/>
      <c r="C242" s="152" t="s">
        <v>809</v>
      </c>
      <c r="D242" s="152" t="s">
        <v>175</v>
      </c>
      <c r="E242" s="153" t="s">
        <v>1167</v>
      </c>
      <c r="F242" s="154" t="s">
        <v>1168</v>
      </c>
      <c r="G242" s="155" t="s">
        <v>172</v>
      </c>
      <c r="H242" s="156">
        <v>12</v>
      </c>
      <c r="I242" s="156">
        <v>4.7279999999999998</v>
      </c>
      <c r="J242" s="156">
        <f t="shared" si="60"/>
        <v>56.735999999999997</v>
      </c>
      <c r="K242" s="157"/>
      <c r="L242" s="158"/>
      <c r="M242" s="159" t="s">
        <v>1</v>
      </c>
      <c r="N242" s="160" t="s">
        <v>37</v>
      </c>
      <c r="O242" s="147">
        <v>0</v>
      </c>
      <c r="P242" s="147">
        <f t="shared" si="61"/>
        <v>0</v>
      </c>
      <c r="Q242" s="147">
        <v>0</v>
      </c>
      <c r="R242" s="147">
        <f t="shared" si="62"/>
        <v>0</v>
      </c>
      <c r="S242" s="147">
        <v>0</v>
      </c>
      <c r="T242" s="148">
        <f t="shared" si="6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9" t="s">
        <v>209</v>
      </c>
      <c r="AT242" s="149" t="s">
        <v>175</v>
      </c>
      <c r="AU242" s="149" t="s">
        <v>152</v>
      </c>
      <c r="AY242" s="14" t="s">
        <v>143</v>
      </c>
      <c r="BE242" s="150">
        <f t="shared" si="64"/>
        <v>0</v>
      </c>
      <c r="BF242" s="150">
        <f t="shared" si="65"/>
        <v>56.735999999999997</v>
      </c>
      <c r="BG242" s="150">
        <f t="shared" si="66"/>
        <v>0</v>
      </c>
      <c r="BH242" s="150">
        <f t="shared" si="67"/>
        <v>0</v>
      </c>
      <c r="BI242" s="150">
        <f t="shared" si="68"/>
        <v>0</v>
      </c>
      <c r="BJ242" s="14" t="s">
        <v>152</v>
      </c>
      <c r="BK242" s="151">
        <f t="shared" si="69"/>
        <v>56.735999999999997</v>
      </c>
      <c r="BL242" s="14" t="s">
        <v>178</v>
      </c>
      <c r="BM242" s="149" t="s">
        <v>796</v>
      </c>
    </row>
    <row r="243" spans="1:65" s="2" customFormat="1" ht="16.5" customHeight="1">
      <c r="A243" s="26"/>
      <c r="B243" s="138"/>
      <c r="C243" s="152" t="s">
        <v>339</v>
      </c>
      <c r="D243" s="152" t="s">
        <v>175</v>
      </c>
      <c r="E243" s="153" t="s">
        <v>1169</v>
      </c>
      <c r="F243" s="154" t="s">
        <v>1170</v>
      </c>
      <c r="G243" s="155" t="s">
        <v>172</v>
      </c>
      <c r="H243" s="156">
        <v>6</v>
      </c>
      <c r="I243" s="156">
        <v>54.201999999999998</v>
      </c>
      <c r="J243" s="156">
        <f t="shared" si="60"/>
        <v>325.21199999999999</v>
      </c>
      <c r="K243" s="157"/>
      <c r="L243" s="158"/>
      <c r="M243" s="159" t="s">
        <v>1</v>
      </c>
      <c r="N243" s="160" t="s">
        <v>37</v>
      </c>
      <c r="O243" s="147">
        <v>0</v>
      </c>
      <c r="P243" s="147">
        <f t="shared" si="61"/>
        <v>0</v>
      </c>
      <c r="Q243" s="147">
        <v>0</v>
      </c>
      <c r="R243" s="147">
        <f t="shared" si="62"/>
        <v>0</v>
      </c>
      <c r="S243" s="147">
        <v>0</v>
      </c>
      <c r="T243" s="148">
        <f t="shared" si="6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49" t="s">
        <v>209</v>
      </c>
      <c r="AT243" s="149" t="s">
        <v>175</v>
      </c>
      <c r="AU243" s="149" t="s">
        <v>152</v>
      </c>
      <c r="AY243" s="14" t="s">
        <v>143</v>
      </c>
      <c r="BE243" s="150">
        <f t="shared" si="64"/>
        <v>0</v>
      </c>
      <c r="BF243" s="150">
        <f t="shared" si="65"/>
        <v>325.21199999999999</v>
      </c>
      <c r="BG243" s="150">
        <f t="shared" si="66"/>
        <v>0</v>
      </c>
      <c r="BH243" s="150">
        <f t="shared" si="67"/>
        <v>0</v>
      </c>
      <c r="BI243" s="150">
        <f t="shared" si="68"/>
        <v>0</v>
      </c>
      <c r="BJ243" s="14" t="s">
        <v>152</v>
      </c>
      <c r="BK243" s="151">
        <f t="shared" si="69"/>
        <v>325.21199999999999</v>
      </c>
      <c r="BL243" s="14" t="s">
        <v>178</v>
      </c>
      <c r="BM243" s="149" t="s">
        <v>799</v>
      </c>
    </row>
    <row r="244" spans="1:65" s="2" customFormat="1" ht="16.5" customHeight="1">
      <c r="A244" s="26"/>
      <c r="B244" s="138"/>
      <c r="C244" s="152" t="s">
        <v>818</v>
      </c>
      <c r="D244" s="152" t="s">
        <v>175</v>
      </c>
      <c r="E244" s="153" t="s">
        <v>1171</v>
      </c>
      <c r="F244" s="154" t="s">
        <v>1172</v>
      </c>
      <c r="G244" s="155" t="s">
        <v>172</v>
      </c>
      <c r="H244" s="156">
        <v>5</v>
      </c>
      <c r="I244" s="156">
        <v>119.893</v>
      </c>
      <c r="J244" s="156">
        <f t="shared" si="60"/>
        <v>599.46500000000003</v>
      </c>
      <c r="K244" s="157"/>
      <c r="L244" s="158"/>
      <c r="M244" s="159" t="s">
        <v>1</v>
      </c>
      <c r="N244" s="160" t="s">
        <v>37</v>
      </c>
      <c r="O244" s="147">
        <v>0</v>
      </c>
      <c r="P244" s="147">
        <f t="shared" si="61"/>
        <v>0</v>
      </c>
      <c r="Q244" s="147">
        <v>0</v>
      </c>
      <c r="R244" s="147">
        <f t="shared" si="62"/>
        <v>0</v>
      </c>
      <c r="S244" s="147">
        <v>0</v>
      </c>
      <c r="T244" s="148">
        <f t="shared" si="6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9" t="s">
        <v>209</v>
      </c>
      <c r="AT244" s="149" t="s">
        <v>175</v>
      </c>
      <c r="AU244" s="149" t="s">
        <v>152</v>
      </c>
      <c r="AY244" s="14" t="s">
        <v>143</v>
      </c>
      <c r="BE244" s="150">
        <f t="shared" si="64"/>
        <v>0</v>
      </c>
      <c r="BF244" s="150">
        <f t="shared" si="65"/>
        <v>599.46500000000003</v>
      </c>
      <c r="BG244" s="150">
        <f t="shared" si="66"/>
        <v>0</v>
      </c>
      <c r="BH244" s="150">
        <f t="shared" si="67"/>
        <v>0</v>
      </c>
      <c r="BI244" s="150">
        <f t="shared" si="68"/>
        <v>0</v>
      </c>
      <c r="BJ244" s="14" t="s">
        <v>152</v>
      </c>
      <c r="BK244" s="151">
        <f t="shared" si="69"/>
        <v>599.46500000000003</v>
      </c>
      <c r="BL244" s="14" t="s">
        <v>178</v>
      </c>
      <c r="BM244" s="149" t="s">
        <v>805</v>
      </c>
    </row>
    <row r="245" spans="1:65" s="2" customFormat="1" ht="16.5" customHeight="1">
      <c r="A245" s="26"/>
      <c r="B245" s="138"/>
      <c r="C245" s="139" t="s">
        <v>345</v>
      </c>
      <c r="D245" s="139" t="s">
        <v>147</v>
      </c>
      <c r="E245" s="140" t="s">
        <v>1173</v>
      </c>
      <c r="F245" s="141" t="s">
        <v>1174</v>
      </c>
      <c r="G245" s="142" t="s">
        <v>254</v>
      </c>
      <c r="H245" s="143">
        <v>1</v>
      </c>
      <c r="I245" s="143">
        <v>44.558</v>
      </c>
      <c r="J245" s="143">
        <f t="shared" si="60"/>
        <v>44.558</v>
      </c>
      <c r="K245" s="144"/>
      <c r="L245" s="27"/>
      <c r="M245" s="145" t="s">
        <v>1</v>
      </c>
      <c r="N245" s="146" t="s">
        <v>37</v>
      </c>
      <c r="O245" s="147">
        <v>0</v>
      </c>
      <c r="P245" s="147">
        <f t="shared" si="61"/>
        <v>0</v>
      </c>
      <c r="Q245" s="147">
        <v>0</v>
      </c>
      <c r="R245" s="147">
        <f t="shared" si="62"/>
        <v>0</v>
      </c>
      <c r="S245" s="147">
        <v>0</v>
      </c>
      <c r="T245" s="148">
        <f t="shared" si="6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9" t="s">
        <v>178</v>
      </c>
      <c r="AT245" s="149" t="s">
        <v>147</v>
      </c>
      <c r="AU245" s="149" t="s">
        <v>152</v>
      </c>
      <c r="AY245" s="14" t="s">
        <v>143</v>
      </c>
      <c r="BE245" s="150">
        <f t="shared" si="64"/>
        <v>0</v>
      </c>
      <c r="BF245" s="150">
        <f t="shared" si="65"/>
        <v>44.558</v>
      </c>
      <c r="BG245" s="150">
        <f t="shared" si="66"/>
        <v>0</v>
      </c>
      <c r="BH245" s="150">
        <f t="shared" si="67"/>
        <v>0</v>
      </c>
      <c r="BI245" s="150">
        <f t="shared" si="68"/>
        <v>0</v>
      </c>
      <c r="BJ245" s="14" t="s">
        <v>152</v>
      </c>
      <c r="BK245" s="151">
        <f t="shared" si="69"/>
        <v>44.558</v>
      </c>
      <c r="BL245" s="14" t="s">
        <v>178</v>
      </c>
      <c r="BM245" s="149" t="s">
        <v>808</v>
      </c>
    </row>
    <row r="246" spans="1:65" s="2" customFormat="1" ht="16.5" customHeight="1">
      <c r="A246" s="26"/>
      <c r="B246" s="138"/>
      <c r="C246" s="152" t="s">
        <v>226</v>
      </c>
      <c r="D246" s="152" t="s">
        <v>175</v>
      </c>
      <c r="E246" s="153" t="s">
        <v>1175</v>
      </c>
      <c r="F246" s="154" t="s">
        <v>1176</v>
      </c>
      <c r="G246" s="155" t="s">
        <v>172</v>
      </c>
      <c r="H246" s="156">
        <v>1</v>
      </c>
      <c r="I246" s="156">
        <v>153.577</v>
      </c>
      <c r="J246" s="156">
        <f t="shared" si="60"/>
        <v>153.577</v>
      </c>
      <c r="K246" s="157"/>
      <c r="L246" s="158"/>
      <c r="M246" s="159" t="s">
        <v>1</v>
      </c>
      <c r="N246" s="160" t="s">
        <v>37</v>
      </c>
      <c r="O246" s="147">
        <v>0</v>
      </c>
      <c r="P246" s="147">
        <f t="shared" si="61"/>
        <v>0</v>
      </c>
      <c r="Q246" s="147">
        <v>0</v>
      </c>
      <c r="R246" s="147">
        <f t="shared" si="62"/>
        <v>0</v>
      </c>
      <c r="S246" s="147">
        <v>0</v>
      </c>
      <c r="T246" s="148">
        <f t="shared" si="6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9" t="s">
        <v>209</v>
      </c>
      <c r="AT246" s="149" t="s">
        <v>175</v>
      </c>
      <c r="AU246" s="149" t="s">
        <v>152</v>
      </c>
      <c r="AY246" s="14" t="s">
        <v>143</v>
      </c>
      <c r="BE246" s="150">
        <f t="shared" si="64"/>
        <v>0</v>
      </c>
      <c r="BF246" s="150">
        <f t="shared" si="65"/>
        <v>153.577</v>
      </c>
      <c r="BG246" s="150">
        <f t="shared" si="66"/>
        <v>0</v>
      </c>
      <c r="BH246" s="150">
        <f t="shared" si="67"/>
        <v>0</v>
      </c>
      <c r="BI246" s="150">
        <f t="shared" si="68"/>
        <v>0</v>
      </c>
      <c r="BJ246" s="14" t="s">
        <v>152</v>
      </c>
      <c r="BK246" s="151">
        <f t="shared" si="69"/>
        <v>153.577</v>
      </c>
      <c r="BL246" s="14" t="s">
        <v>178</v>
      </c>
      <c r="BM246" s="149" t="s">
        <v>812</v>
      </c>
    </row>
    <row r="247" spans="1:65" s="2" customFormat="1" ht="16.5" customHeight="1">
      <c r="A247" s="26"/>
      <c r="B247" s="138"/>
      <c r="C247" s="152" t="s">
        <v>521</v>
      </c>
      <c r="D247" s="152" t="s">
        <v>175</v>
      </c>
      <c r="E247" s="153" t="s">
        <v>1177</v>
      </c>
      <c r="F247" s="154" t="s">
        <v>1178</v>
      </c>
      <c r="G247" s="155" t="s">
        <v>172</v>
      </c>
      <c r="H247" s="156">
        <v>1</v>
      </c>
      <c r="I247" s="156">
        <v>34.131</v>
      </c>
      <c r="J247" s="156">
        <f t="shared" si="60"/>
        <v>34.131</v>
      </c>
      <c r="K247" s="157"/>
      <c r="L247" s="158"/>
      <c r="M247" s="159" t="s">
        <v>1</v>
      </c>
      <c r="N247" s="160" t="s">
        <v>37</v>
      </c>
      <c r="O247" s="147">
        <v>0</v>
      </c>
      <c r="P247" s="147">
        <f t="shared" si="61"/>
        <v>0</v>
      </c>
      <c r="Q247" s="147">
        <v>0</v>
      </c>
      <c r="R247" s="147">
        <f t="shared" si="62"/>
        <v>0</v>
      </c>
      <c r="S247" s="147">
        <v>0</v>
      </c>
      <c r="T247" s="148">
        <f t="shared" si="6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9" t="s">
        <v>209</v>
      </c>
      <c r="AT247" s="149" t="s">
        <v>175</v>
      </c>
      <c r="AU247" s="149" t="s">
        <v>152</v>
      </c>
      <c r="AY247" s="14" t="s">
        <v>143</v>
      </c>
      <c r="BE247" s="150">
        <f t="shared" si="64"/>
        <v>0</v>
      </c>
      <c r="BF247" s="150">
        <f t="shared" si="65"/>
        <v>34.131</v>
      </c>
      <c r="BG247" s="150">
        <f t="shared" si="66"/>
        <v>0</v>
      </c>
      <c r="BH247" s="150">
        <f t="shared" si="67"/>
        <v>0</v>
      </c>
      <c r="BI247" s="150">
        <f t="shared" si="68"/>
        <v>0</v>
      </c>
      <c r="BJ247" s="14" t="s">
        <v>152</v>
      </c>
      <c r="BK247" s="151">
        <f t="shared" si="69"/>
        <v>34.131</v>
      </c>
      <c r="BL247" s="14" t="s">
        <v>178</v>
      </c>
      <c r="BM247" s="149" t="s">
        <v>817</v>
      </c>
    </row>
    <row r="248" spans="1:65" s="2" customFormat="1" ht="16.5" customHeight="1">
      <c r="A248" s="26"/>
      <c r="B248" s="138"/>
      <c r="C248" s="139" t="s">
        <v>834</v>
      </c>
      <c r="D248" s="139" t="s">
        <v>147</v>
      </c>
      <c r="E248" s="140" t="s">
        <v>1179</v>
      </c>
      <c r="F248" s="141" t="s">
        <v>1180</v>
      </c>
      <c r="G248" s="142" t="s">
        <v>254</v>
      </c>
      <c r="H248" s="143">
        <v>1</v>
      </c>
      <c r="I248" s="143">
        <v>18.963000000000001</v>
      </c>
      <c r="J248" s="143">
        <f t="shared" si="60"/>
        <v>18.963000000000001</v>
      </c>
      <c r="K248" s="144"/>
      <c r="L248" s="27"/>
      <c r="M248" s="145" t="s">
        <v>1</v>
      </c>
      <c r="N248" s="146" t="s">
        <v>37</v>
      </c>
      <c r="O248" s="147">
        <v>0</v>
      </c>
      <c r="P248" s="147">
        <f t="shared" si="61"/>
        <v>0</v>
      </c>
      <c r="Q248" s="147">
        <v>0</v>
      </c>
      <c r="R248" s="147">
        <f t="shared" si="62"/>
        <v>0</v>
      </c>
      <c r="S248" s="147">
        <v>0</v>
      </c>
      <c r="T248" s="148">
        <f t="shared" si="6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9" t="s">
        <v>178</v>
      </c>
      <c r="AT248" s="149" t="s">
        <v>147</v>
      </c>
      <c r="AU248" s="149" t="s">
        <v>152</v>
      </c>
      <c r="AY248" s="14" t="s">
        <v>143</v>
      </c>
      <c r="BE248" s="150">
        <f t="shared" si="64"/>
        <v>0</v>
      </c>
      <c r="BF248" s="150">
        <f t="shared" si="65"/>
        <v>18.963000000000001</v>
      </c>
      <c r="BG248" s="150">
        <f t="shared" si="66"/>
        <v>0</v>
      </c>
      <c r="BH248" s="150">
        <f t="shared" si="67"/>
        <v>0</v>
      </c>
      <c r="BI248" s="150">
        <f t="shared" si="68"/>
        <v>0</v>
      </c>
      <c r="BJ248" s="14" t="s">
        <v>152</v>
      </c>
      <c r="BK248" s="151">
        <f t="shared" si="69"/>
        <v>18.963000000000001</v>
      </c>
      <c r="BL248" s="14" t="s">
        <v>178</v>
      </c>
      <c r="BM248" s="149" t="s">
        <v>821</v>
      </c>
    </row>
    <row r="249" spans="1:65" s="2" customFormat="1" ht="16.5" customHeight="1">
      <c r="A249" s="26"/>
      <c r="B249" s="138"/>
      <c r="C249" s="152" t="s">
        <v>660</v>
      </c>
      <c r="D249" s="152" t="s">
        <v>175</v>
      </c>
      <c r="E249" s="153" t="s">
        <v>1181</v>
      </c>
      <c r="F249" s="154" t="s">
        <v>1182</v>
      </c>
      <c r="G249" s="155" t="s">
        <v>172</v>
      </c>
      <c r="H249" s="156">
        <v>1</v>
      </c>
      <c r="I249" s="156">
        <v>127.52200000000001</v>
      </c>
      <c r="J249" s="156">
        <f t="shared" si="60"/>
        <v>127.52200000000001</v>
      </c>
      <c r="K249" s="157"/>
      <c r="L249" s="158"/>
      <c r="M249" s="159" t="s">
        <v>1</v>
      </c>
      <c r="N249" s="160" t="s">
        <v>37</v>
      </c>
      <c r="O249" s="147">
        <v>0</v>
      </c>
      <c r="P249" s="147">
        <f t="shared" si="61"/>
        <v>0</v>
      </c>
      <c r="Q249" s="147">
        <v>0</v>
      </c>
      <c r="R249" s="147">
        <f t="shared" si="62"/>
        <v>0</v>
      </c>
      <c r="S249" s="147">
        <v>0</v>
      </c>
      <c r="T249" s="148">
        <f t="shared" si="6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9" t="s">
        <v>209</v>
      </c>
      <c r="AT249" s="149" t="s">
        <v>175</v>
      </c>
      <c r="AU249" s="149" t="s">
        <v>152</v>
      </c>
      <c r="AY249" s="14" t="s">
        <v>143</v>
      </c>
      <c r="BE249" s="150">
        <f t="shared" si="64"/>
        <v>0</v>
      </c>
      <c r="BF249" s="150">
        <f t="shared" si="65"/>
        <v>127.52200000000001</v>
      </c>
      <c r="BG249" s="150">
        <f t="shared" si="66"/>
        <v>0</v>
      </c>
      <c r="BH249" s="150">
        <f t="shared" si="67"/>
        <v>0</v>
      </c>
      <c r="BI249" s="150">
        <f t="shared" si="68"/>
        <v>0</v>
      </c>
      <c r="BJ249" s="14" t="s">
        <v>152</v>
      </c>
      <c r="BK249" s="151">
        <f t="shared" si="69"/>
        <v>127.52200000000001</v>
      </c>
      <c r="BL249" s="14" t="s">
        <v>178</v>
      </c>
      <c r="BM249" s="149" t="s">
        <v>825</v>
      </c>
    </row>
    <row r="250" spans="1:65" s="2" customFormat="1" ht="16.5" customHeight="1">
      <c r="A250" s="26"/>
      <c r="B250" s="138"/>
      <c r="C250" s="139" t="s">
        <v>841</v>
      </c>
      <c r="D250" s="139" t="s">
        <v>147</v>
      </c>
      <c r="E250" s="140" t="s">
        <v>1183</v>
      </c>
      <c r="F250" s="141" t="s">
        <v>1184</v>
      </c>
      <c r="G250" s="142" t="s">
        <v>254</v>
      </c>
      <c r="H250" s="143">
        <v>12</v>
      </c>
      <c r="I250" s="143">
        <v>4.2539999999999996</v>
      </c>
      <c r="J250" s="143">
        <f t="shared" si="60"/>
        <v>51.048000000000002</v>
      </c>
      <c r="K250" s="144"/>
      <c r="L250" s="27"/>
      <c r="M250" s="145" t="s">
        <v>1</v>
      </c>
      <c r="N250" s="146" t="s">
        <v>37</v>
      </c>
      <c r="O250" s="147">
        <v>0</v>
      </c>
      <c r="P250" s="147">
        <f t="shared" si="61"/>
        <v>0</v>
      </c>
      <c r="Q250" s="147">
        <v>0</v>
      </c>
      <c r="R250" s="147">
        <f t="shared" si="62"/>
        <v>0</v>
      </c>
      <c r="S250" s="147">
        <v>0</v>
      </c>
      <c r="T250" s="148">
        <f t="shared" si="6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9" t="s">
        <v>178</v>
      </c>
      <c r="AT250" s="149" t="s">
        <v>147</v>
      </c>
      <c r="AU250" s="149" t="s">
        <v>152</v>
      </c>
      <c r="AY250" s="14" t="s">
        <v>143</v>
      </c>
      <c r="BE250" s="150">
        <f t="shared" si="64"/>
        <v>0</v>
      </c>
      <c r="BF250" s="150">
        <f t="shared" si="65"/>
        <v>51.048000000000002</v>
      </c>
      <c r="BG250" s="150">
        <f t="shared" si="66"/>
        <v>0</v>
      </c>
      <c r="BH250" s="150">
        <f t="shared" si="67"/>
        <v>0</v>
      </c>
      <c r="BI250" s="150">
        <f t="shared" si="68"/>
        <v>0</v>
      </c>
      <c r="BJ250" s="14" t="s">
        <v>152</v>
      </c>
      <c r="BK250" s="151">
        <f t="shared" si="69"/>
        <v>51.048000000000002</v>
      </c>
      <c r="BL250" s="14" t="s">
        <v>178</v>
      </c>
      <c r="BM250" s="149" t="s">
        <v>828</v>
      </c>
    </row>
    <row r="251" spans="1:65" s="2" customFormat="1" ht="16.5" customHeight="1">
      <c r="A251" s="26"/>
      <c r="B251" s="138"/>
      <c r="C251" s="152" t="s">
        <v>663</v>
      </c>
      <c r="D251" s="152" t="s">
        <v>175</v>
      </c>
      <c r="E251" s="153" t="s">
        <v>1185</v>
      </c>
      <c r="F251" s="154" t="s">
        <v>1186</v>
      </c>
      <c r="G251" s="155" t="s">
        <v>172</v>
      </c>
      <c r="H251" s="156">
        <v>12</v>
      </c>
      <c r="I251" s="156">
        <v>11.813000000000001</v>
      </c>
      <c r="J251" s="156">
        <f t="shared" si="60"/>
        <v>141.756</v>
      </c>
      <c r="K251" s="157"/>
      <c r="L251" s="158"/>
      <c r="M251" s="159" t="s">
        <v>1</v>
      </c>
      <c r="N251" s="160" t="s">
        <v>37</v>
      </c>
      <c r="O251" s="147">
        <v>0</v>
      </c>
      <c r="P251" s="147">
        <f t="shared" si="61"/>
        <v>0</v>
      </c>
      <c r="Q251" s="147">
        <v>0</v>
      </c>
      <c r="R251" s="147">
        <f t="shared" si="62"/>
        <v>0</v>
      </c>
      <c r="S251" s="147">
        <v>0</v>
      </c>
      <c r="T251" s="148">
        <f t="shared" si="6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9" t="s">
        <v>209</v>
      </c>
      <c r="AT251" s="149" t="s">
        <v>175</v>
      </c>
      <c r="AU251" s="149" t="s">
        <v>152</v>
      </c>
      <c r="AY251" s="14" t="s">
        <v>143</v>
      </c>
      <c r="BE251" s="150">
        <f t="shared" si="64"/>
        <v>0</v>
      </c>
      <c r="BF251" s="150">
        <f t="shared" si="65"/>
        <v>141.756</v>
      </c>
      <c r="BG251" s="150">
        <f t="shared" si="66"/>
        <v>0</v>
      </c>
      <c r="BH251" s="150">
        <f t="shared" si="67"/>
        <v>0</v>
      </c>
      <c r="BI251" s="150">
        <f t="shared" si="68"/>
        <v>0</v>
      </c>
      <c r="BJ251" s="14" t="s">
        <v>152</v>
      </c>
      <c r="BK251" s="151">
        <f t="shared" si="69"/>
        <v>141.756</v>
      </c>
      <c r="BL251" s="14" t="s">
        <v>178</v>
      </c>
      <c r="BM251" s="149" t="s">
        <v>833</v>
      </c>
    </row>
    <row r="252" spans="1:65" s="2" customFormat="1" ht="16.5" customHeight="1">
      <c r="A252" s="26"/>
      <c r="B252" s="138"/>
      <c r="C252" s="152" t="s">
        <v>848</v>
      </c>
      <c r="D252" s="152" t="s">
        <v>175</v>
      </c>
      <c r="E252" s="153" t="s">
        <v>1187</v>
      </c>
      <c r="F252" s="154" t="s">
        <v>1188</v>
      </c>
      <c r="G252" s="155" t="s">
        <v>172</v>
      </c>
      <c r="H252" s="156">
        <v>12</v>
      </c>
      <c r="I252" s="156">
        <v>5.1219999999999999</v>
      </c>
      <c r="J252" s="156">
        <f t="shared" si="60"/>
        <v>61.463999999999999</v>
      </c>
      <c r="K252" s="157"/>
      <c r="L252" s="158"/>
      <c r="M252" s="159" t="s">
        <v>1</v>
      </c>
      <c r="N252" s="160" t="s">
        <v>37</v>
      </c>
      <c r="O252" s="147">
        <v>0</v>
      </c>
      <c r="P252" s="147">
        <f t="shared" si="61"/>
        <v>0</v>
      </c>
      <c r="Q252" s="147">
        <v>0</v>
      </c>
      <c r="R252" s="147">
        <f t="shared" si="62"/>
        <v>0</v>
      </c>
      <c r="S252" s="147">
        <v>0</v>
      </c>
      <c r="T252" s="148">
        <f t="shared" si="6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9" t="s">
        <v>209</v>
      </c>
      <c r="AT252" s="149" t="s">
        <v>175</v>
      </c>
      <c r="AU252" s="149" t="s">
        <v>152</v>
      </c>
      <c r="AY252" s="14" t="s">
        <v>143</v>
      </c>
      <c r="BE252" s="150">
        <f t="shared" si="64"/>
        <v>0</v>
      </c>
      <c r="BF252" s="150">
        <f t="shared" si="65"/>
        <v>61.463999999999999</v>
      </c>
      <c r="BG252" s="150">
        <f t="shared" si="66"/>
        <v>0</v>
      </c>
      <c r="BH252" s="150">
        <f t="shared" si="67"/>
        <v>0</v>
      </c>
      <c r="BI252" s="150">
        <f t="shared" si="68"/>
        <v>0</v>
      </c>
      <c r="BJ252" s="14" t="s">
        <v>152</v>
      </c>
      <c r="BK252" s="151">
        <f t="shared" si="69"/>
        <v>61.463999999999999</v>
      </c>
      <c r="BL252" s="14" t="s">
        <v>178</v>
      </c>
      <c r="BM252" s="149" t="s">
        <v>837</v>
      </c>
    </row>
    <row r="253" spans="1:65" s="2" customFormat="1" ht="24" customHeight="1">
      <c r="A253" s="26"/>
      <c r="B253" s="138"/>
      <c r="C253" s="139" t="s">
        <v>667</v>
      </c>
      <c r="D253" s="139" t="s">
        <v>147</v>
      </c>
      <c r="E253" s="140" t="s">
        <v>1189</v>
      </c>
      <c r="F253" s="141" t="s">
        <v>1190</v>
      </c>
      <c r="G253" s="142" t="s">
        <v>172</v>
      </c>
      <c r="H253" s="143">
        <v>6</v>
      </c>
      <c r="I253" s="143">
        <v>6.2119999999999997</v>
      </c>
      <c r="J253" s="143">
        <f t="shared" si="60"/>
        <v>37.271999999999998</v>
      </c>
      <c r="K253" s="144"/>
      <c r="L253" s="27"/>
      <c r="M253" s="145" t="s">
        <v>1</v>
      </c>
      <c r="N253" s="146" t="s">
        <v>37</v>
      </c>
      <c r="O253" s="147">
        <v>0</v>
      </c>
      <c r="P253" s="147">
        <f t="shared" si="61"/>
        <v>0</v>
      </c>
      <c r="Q253" s="147">
        <v>0</v>
      </c>
      <c r="R253" s="147">
        <f t="shared" si="62"/>
        <v>0</v>
      </c>
      <c r="S253" s="147">
        <v>0</v>
      </c>
      <c r="T253" s="148">
        <f t="shared" si="6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9" t="s">
        <v>178</v>
      </c>
      <c r="AT253" s="149" t="s">
        <v>147</v>
      </c>
      <c r="AU253" s="149" t="s">
        <v>152</v>
      </c>
      <c r="AY253" s="14" t="s">
        <v>143</v>
      </c>
      <c r="BE253" s="150">
        <f t="shared" si="64"/>
        <v>0</v>
      </c>
      <c r="BF253" s="150">
        <f t="shared" si="65"/>
        <v>37.271999999999998</v>
      </c>
      <c r="BG253" s="150">
        <f t="shared" si="66"/>
        <v>0</v>
      </c>
      <c r="BH253" s="150">
        <f t="shared" si="67"/>
        <v>0</v>
      </c>
      <c r="BI253" s="150">
        <f t="shared" si="68"/>
        <v>0</v>
      </c>
      <c r="BJ253" s="14" t="s">
        <v>152</v>
      </c>
      <c r="BK253" s="151">
        <f t="shared" si="69"/>
        <v>37.271999999999998</v>
      </c>
      <c r="BL253" s="14" t="s">
        <v>178</v>
      </c>
      <c r="BM253" s="149" t="s">
        <v>840</v>
      </c>
    </row>
    <row r="254" spans="1:65" s="2" customFormat="1" ht="16.5" customHeight="1">
      <c r="A254" s="26"/>
      <c r="B254" s="138"/>
      <c r="C254" s="152" t="s">
        <v>855</v>
      </c>
      <c r="D254" s="152" t="s">
        <v>175</v>
      </c>
      <c r="E254" s="153" t="s">
        <v>1191</v>
      </c>
      <c r="F254" s="154" t="s">
        <v>1192</v>
      </c>
      <c r="G254" s="155" t="s">
        <v>172</v>
      </c>
      <c r="H254" s="156">
        <v>1</v>
      </c>
      <c r="I254" s="156">
        <v>450.255</v>
      </c>
      <c r="J254" s="156">
        <f t="shared" si="60"/>
        <v>450.255</v>
      </c>
      <c r="K254" s="157"/>
      <c r="L254" s="158"/>
      <c r="M254" s="159" t="s">
        <v>1</v>
      </c>
      <c r="N254" s="160" t="s">
        <v>37</v>
      </c>
      <c r="O254" s="147">
        <v>0</v>
      </c>
      <c r="P254" s="147">
        <f t="shared" si="61"/>
        <v>0</v>
      </c>
      <c r="Q254" s="147">
        <v>0</v>
      </c>
      <c r="R254" s="147">
        <f t="shared" si="62"/>
        <v>0</v>
      </c>
      <c r="S254" s="147">
        <v>0</v>
      </c>
      <c r="T254" s="148">
        <f t="shared" si="6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9" t="s">
        <v>209</v>
      </c>
      <c r="AT254" s="149" t="s">
        <v>175</v>
      </c>
      <c r="AU254" s="149" t="s">
        <v>152</v>
      </c>
      <c r="AY254" s="14" t="s">
        <v>143</v>
      </c>
      <c r="BE254" s="150">
        <f t="shared" si="64"/>
        <v>0</v>
      </c>
      <c r="BF254" s="150">
        <f t="shared" si="65"/>
        <v>450.255</v>
      </c>
      <c r="BG254" s="150">
        <f t="shared" si="66"/>
        <v>0</v>
      </c>
      <c r="BH254" s="150">
        <f t="shared" si="67"/>
        <v>0</v>
      </c>
      <c r="BI254" s="150">
        <f t="shared" si="68"/>
        <v>0</v>
      </c>
      <c r="BJ254" s="14" t="s">
        <v>152</v>
      </c>
      <c r="BK254" s="151">
        <f t="shared" si="69"/>
        <v>450.255</v>
      </c>
      <c r="BL254" s="14" t="s">
        <v>178</v>
      </c>
      <c r="BM254" s="149" t="s">
        <v>844</v>
      </c>
    </row>
    <row r="255" spans="1:65" s="2" customFormat="1" ht="24" customHeight="1">
      <c r="A255" s="26"/>
      <c r="B255" s="138"/>
      <c r="C255" s="152" t="s">
        <v>670</v>
      </c>
      <c r="D255" s="152" t="s">
        <v>175</v>
      </c>
      <c r="E255" s="153" t="s">
        <v>1193</v>
      </c>
      <c r="F255" s="154" t="s">
        <v>1194</v>
      </c>
      <c r="G255" s="155" t="s">
        <v>172</v>
      </c>
      <c r="H255" s="156">
        <v>5</v>
      </c>
      <c r="I255" s="156">
        <v>99.185000000000002</v>
      </c>
      <c r="J255" s="156">
        <f t="shared" si="60"/>
        <v>495.92500000000001</v>
      </c>
      <c r="K255" s="157"/>
      <c r="L255" s="158"/>
      <c r="M255" s="159" t="s">
        <v>1</v>
      </c>
      <c r="N255" s="160" t="s">
        <v>37</v>
      </c>
      <c r="O255" s="147">
        <v>0</v>
      </c>
      <c r="P255" s="147">
        <f t="shared" si="61"/>
        <v>0</v>
      </c>
      <c r="Q255" s="147">
        <v>0</v>
      </c>
      <c r="R255" s="147">
        <f t="shared" si="62"/>
        <v>0</v>
      </c>
      <c r="S255" s="147">
        <v>0</v>
      </c>
      <c r="T255" s="148">
        <f t="shared" si="6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9" t="s">
        <v>209</v>
      </c>
      <c r="AT255" s="149" t="s">
        <v>175</v>
      </c>
      <c r="AU255" s="149" t="s">
        <v>152</v>
      </c>
      <c r="AY255" s="14" t="s">
        <v>143</v>
      </c>
      <c r="BE255" s="150">
        <f t="shared" si="64"/>
        <v>0</v>
      </c>
      <c r="BF255" s="150">
        <f t="shared" si="65"/>
        <v>495.92500000000001</v>
      </c>
      <c r="BG255" s="150">
        <f t="shared" si="66"/>
        <v>0</v>
      </c>
      <c r="BH255" s="150">
        <f t="shared" si="67"/>
        <v>0</v>
      </c>
      <c r="BI255" s="150">
        <f t="shared" si="68"/>
        <v>0</v>
      </c>
      <c r="BJ255" s="14" t="s">
        <v>152</v>
      </c>
      <c r="BK255" s="151">
        <f t="shared" si="69"/>
        <v>495.92500000000001</v>
      </c>
      <c r="BL255" s="14" t="s">
        <v>178</v>
      </c>
      <c r="BM255" s="149" t="s">
        <v>847</v>
      </c>
    </row>
    <row r="256" spans="1:65" s="2" customFormat="1" ht="16.5" customHeight="1">
      <c r="A256" s="26"/>
      <c r="B256" s="138"/>
      <c r="C256" s="139" t="s">
        <v>862</v>
      </c>
      <c r="D256" s="139" t="s">
        <v>147</v>
      </c>
      <c r="E256" s="140" t="s">
        <v>1195</v>
      </c>
      <c r="F256" s="141" t="s">
        <v>1196</v>
      </c>
      <c r="G256" s="142" t="s">
        <v>172</v>
      </c>
      <c r="H256" s="143">
        <v>1</v>
      </c>
      <c r="I256" s="143">
        <v>12.423</v>
      </c>
      <c r="J256" s="143">
        <f t="shared" si="60"/>
        <v>12.423</v>
      </c>
      <c r="K256" s="144"/>
      <c r="L256" s="27"/>
      <c r="M256" s="145" t="s">
        <v>1</v>
      </c>
      <c r="N256" s="146" t="s">
        <v>37</v>
      </c>
      <c r="O256" s="147">
        <v>0</v>
      </c>
      <c r="P256" s="147">
        <f t="shared" si="61"/>
        <v>0</v>
      </c>
      <c r="Q256" s="147">
        <v>0</v>
      </c>
      <c r="R256" s="147">
        <f t="shared" si="62"/>
        <v>0</v>
      </c>
      <c r="S256" s="147">
        <v>0</v>
      </c>
      <c r="T256" s="148">
        <f t="shared" si="6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9" t="s">
        <v>178</v>
      </c>
      <c r="AT256" s="149" t="s">
        <v>147</v>
      </c>
      <c r="AU256" s="149" t="s">
        <v>152</v>
      </c>
      <c r="AY256" s="14" t="s">
        <v>143</v>
      </c>
      <c r="BE256" s="150">
        <f t="shared" si="64"/>
        <v>0</v>
      </c>
      <c r="BF256" s="150">
        <f t="shared" si="65"/>
        <v>12.423</v>
      </c>
      <c r="BG256" s="150">
        <f t="shared" si="66"/>
        <v>0</v>
      </c>
      <c r="BH256" s="150">
        <f t="shared" si="67"/>
        <v>0</v>
      </c>
      <c r="BI256" s="150">
        <f t="shared" si="68"/>
        <v>0</v>
      </c>
      <c r="BJ256" s="14" t="s">
        <v>152</v>
      </c>
      <c r="BK256" s="151">
        <f t="shared" si="69"/>
        <v>12.423</v>
      </c>
      <c r="BL256" s="14" t="s">
        <v>178</v>
      </c>
      <c r="BM256" s="149" t="s">
        <v>851</v>
      </c>
    </row>
    <row r="257" spans="1:65" s="2" customFormat="1" ht="16.5" customHeight="1">
      <c r="A257" s="26"/>
      <c r="B257" s="138"/>
      <c r="C257" s="152" t="s">
        <v>672</v>
      </c>
      <c r="D257" s="152" t="s">
        <v>175</v>
      </c>
      <c r="E257" s="153" t="s">
        <v>1197</v>
      </c>
      <c r="F257" s="154" t="s">
        <v>1198</v>
      </c>
      <c r="G257" s="155" t="s">
        <v>172</v>
      </c>
      <c r="H257" s="156">
        <v>1</v>
      </c>
      <c r="I257" s="156">
        <v>79.498999999999995</v>
      </c>
      <c r="J257" s="156">
        <f t="shared" si="60"/>
        <v>79.498999999999995</v>
      </c>
      <c r="K257" s="157"/>
      <c r="L257" s="158"/>
      <c r="M257" s="159" t="s">
        <v>1</v>
      </c>
      <c r="N257" s="160" t="s">
        <v>37</v>
      </c>
      <c r="O257" s="147">
        <v>0</v>
      </c>
      <c r="P257" s="147">
        <f t="shared" si="61"/>
        <v>0</v>
      </c>
      <c r="Q257" s="147">
        <v>0</v>
      </c>
      <c r="R257" s="147">
        <f t="shared" si="62"/>
        <v>0</v>
      </c>
      <c r="S257" s="147">
        <v>0</v>
      </c>
      <c r="T257" s="148">
        <f t="shared" si="6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9" t="s">
        <v>209</v>
      </c>
      <c r="AT257" s="149" t="s">
        <v>175</v>
      </c>
      <c r="AU257" s="149" t="s">
        <v>152</v>
      </c>
      <c r="AY257" s="14" t="s">
        <v>143</v>
      </c>
      <c r="BE257" s="150">
        <f t="shared" si="64"/>
        <v>0</v>
      </c>
      <c r="BF257" s="150">
        <f t="shared" si="65"/>
        <v>79.498999999999995</v>
      </c>
      <c r="BG257" s="150">
        <f t="shared" si="66"/>
        <v>0</v>
      </c>
      <c r="BH257" s="150">
        <f t="shared" si="67"/>
        <v>0</v>
      </c>
      <c r="BI257" s="150">
        <f t="shared" si="68"/>
        <v>0</v>
      </c>
      <c r="BJ257" s="14" t="s">
        <v>152</v>
      </c>
      <c r="BK257" s="151">
        <f t="shared" si="69"/>
        <v>79.498999999999995</v>
      </c>
      <c r="BL257" s="14" t="s">
        <v>178</v>
      </c>
      <c r="BM257" s="149" t="s">
        <v>854</v>
      </c>
    </row>
    <row r="258" spans="1:65" s="2" customFormat="1" ht="16.5" customHeight="1">
      <c r="A258" s="26"/>
      <c r="B258" s="138"/>
      <c r="C258" s="139" t="s">
        <v>869</v>
      </c>
      <c r="D258" s="139" t="s">
        <v>147</v>
      </c>
      <c r="E258" s="140" t="s">
        <v>1199</v>
      </c>
      <c r="F258" s="141" t="s">
        <v>1200</v>
      </c>
      <c r="G258" s="142" t="s">
        <v>172</v>
      </c>
      <c r="H258" s="143">
        <v>1</v>
      </c>
      <c r="I258" s="143">
        <v>2.855</v>
      </c>
      <c r="J258" s="143">
        <f t="shared" si="60"/>
        <v>2.855</v>
      </c>
      <c r="K258" s="144"/>
      <c r="L258" s="27"/>
      <c r="M258" s="145" t="s">
        <v>1</v>
      </c>
      <c r="N258" s="146" t="s">
        <v>37</v>
      </c>
      <c r="O258" s="147">
        <v>0</v>
      </c>
      <c r="P258" s="147">
        <f t="shared" si="61"/>
        <v>0</v>
      </c>
      <c r="Q258" s="147">
        <v>0</v>
      </c>
      <c r="R258" s="147">
        <f t="shared" si="62"/>
        <v>0</v>
      </c>
      <c r="S258" s="147">
        <v>0</v>
      </c>
      <c r="T258" s="148">
        <f t="shared" si="6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9" t="s">
        <v>178</v>
      </c>
      <c r="AT258" s="149" t="s">
        <v>147</v>
      </c>
      <c r="AU258" s="149" t="s">
        <v>152</v>
      </c>
      <c r="AY258" s="14" t="s">
        <v>143</v>
      </c>
      <c r="BE258" s="150">
        <f t="shared" si="64"/>
        <v>0</v>
      </c>
      <c r="BF258" s="150">
        <f t="shared" si="65"/>
        <v>2.855</v>
      </c>
      <c r="BG258" s="150">
        <f t="shared" si="66"/>
        <v>0</v>
      </c>
      <c r="BH258" s="150">
        <f t="shared" si="67"/>
        <v>0</v>
      </c>
      <c r="BI258" s="150">
        <f t="shared" si="68"/>
        <v>0</v>
      </c>
      <c r="BJ258" s="14" t="s">
        <v>152</v>
      </c>
      <c r="BK258" s="151">
        <f t="shared" si="69"/>
        <v>2.855</v>
      </c>
      <c r="BL258" s="14" t="s">
        <v>178</v>
      </c>
      <c r="BM258" s="149" t="s">
        <v>858</v>
      </c>
    </row>
    <row r="259" spans="1:65" s="2" customFormat="1" ht="24" customHeight="1">
      <c r="A259" s="26"/>
      <c r="B259" s="138"/>
      <c r="C259" s="152" t="s">
        <v>674</v>
      </c>
      <c r="D259" s="152" t="s">
        <v>175</v>
      </c>
      <c r="E259" s="153" t="s">
        <v>1201</v>
      </c>
      <c r="F259" s="154" t="s">
        <v>1202</v>
      </c>
      <c r="G259" s="155" t="s">
        <v>172</v>
      </c>
      <c r="H259" s="156">
        <v>1</v>
      </c>
      <c r="I259" s="156">
        <v>228.40799999999999</v>
      </c>
      <c r="J259" s="156">
        <f t="shared" si="60"/>
        <v>228.40799999999999</v>
      </c>
      <c r="K259" s="157"/>
      <c r="L259" s="158"/>
      <c r="M259" s="159" t="s">
        <v>1</v>
      </c>
      <c r="N259" s="160" t="s">
        <v>37</v>
      </c>
      <c r="O259" s="147">
        <v>0</v>
      </c>
      <c r="P259" s="147">
        <f t="shared" si="61"/>
        <v>0</v>
      </c>
      <c r="Q259" s="147">
        <v>0</v>
      </c>
      <c r="R259" s="147">
        <f t="shared" si="62"/>
        <v>0</v>
      </c>
      <c r="S259" s="147">
        <v>0</v>
      </c>
      <c r="T259" s="148">
        <f t="shared" si="6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9" t="s">
        <v>209</v>
      </c>
      <c r="AT259" s="149" t="s">
        <v>175</v>
      </c>
      <c r="AU259" s="149" t="s">
        <v>152</v>
      </c>
      <c r="AY259" s="14" t="s">
        <v>143</v>
      </c>
      <c r="BE259" s="150">
        <f t="shared" si="64"/>
        <v>0</v>
      </c>
      <c r="BF259" s="150">
        <f t="shared" si="65"/>
        <v>228.40799999999999</v>
      </c>
      <c r="BG259" s="150">
        <f t="shared" si="66"/>
        <v>0</v>
      </c>
      <c r="BH259" s="150">
        <f t="shared" si="67"/>
        <v>0</v>
      </c>
      <c r="BI259" s="150">
        <f t="shared" si="68"/>
        <v>0</v>
      </c>
      <c r="BJ259" s="14" t="s">
        <v>152</v>
      </c>
      <c r="BK259" s="151">
        <f t="shared" si="69"/>
        <v>228.40799999999999</v>
      </c>
      <c r="BL259" s="14" t="s">
        <v>178</v>
      </c>
      <c r="BM259" s="149" t="s">
        <v>861</v>
      </c>
    </row>
    <row r="260" spans="1:65" s="2" customFormat="1" ht="24" customHeight="1">
      <c r="A260" s="26"/>
      <c r="B260" s="138"/>
      <c r="C260" s="139" t="s">
        <v>876</v>
      </c>
      <c r="D260" s="139" t="s">
        <v>147</v>
      </c>
      <c r="E260" s="140" t="s">
        <v>1203</v>
      </c>
      <c r="F260" s="141" t="s">
        <v>1204</v>
      </c>
      <c r="G260" s="142" t="s">
        <v>172</v>
      </c>
      <c r="H260" s="143">
        <v>6</v>
      </c>
      <c r="I260" s="143">
        <v>2.5680000000000001</v>
      </c>
      <c r="J260" s="143">
        <f t="shared" si="60"/>
        <v>15.407999999999999</v>
      </c>
      <c r="K260" s="144"/>
      <c r="L260" s="27"/>
      <c r="M260" s="145" t="s">
        <v>1</v>
      </c>
      <c r="N260" s="146" t="s">
        <v>37</v>
      </c>
      <c r="O260" s="147">
        <v>0</v>
      </c>
      <c r="P260" s="147">
        <f t="shared" si="61"/>
        <v>0</v>
      </c>
      <c r="Q260" s="147">
        <v>0</v>
      </c>
      <c r="R260" s="147">
        <f t="shared" si="62"/>
        <v>0</v>
      </c>
      <c r="S260" s="147">
        <v>0</v>
      </c>
      <c r="T260" s="148">
        <f t="shared" si="6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9" t="s">
        <v>178</v>
      </c>
      <c r="AT260" s="149" t="s">
        <v>147</v>
      </c>
      <c r="AU260" s="149" t="s">
        <v>152</v>
      </c>
      <c r="AY260" s="14" t="s">
        <v>143</v>
      </c>
      <c r="BE260" s="150">
        <f t="shared" si="64"/>
        <v>0</v>
      </c>
      <c r="BF260" s="150">
        <f t="shared" si="65"/>
        <v>15.407999999999999</v>
      </c>
      <c r="BG260" s="150">
        <f t="shared" si="66"/>
        <v>0</v>
      </c>
      <c r="BH260" s="150">
        <f t="shared" si="67"/>
        <v>0</v>
      </c>
      <c r="BI260" s="150">
        <f t="shared" si="68"/>
        <v>0</v>
      </c>
      <c r="BJ260" s="14" t="s">
        <v>152</v>
      </c>
      <c r="BK260" s="151">
        <f t="shared" si="69"/>
        <v>15.407999999999999</v>
      </c>
      <c r="BL260" s="14" t="s">
        <v>178</v>
      </c>
      <c r="BM260" s="149" t="s">
        <v>865</v>
      </c>
    </row>
    <row r="261" spans="1:65" s="2" customFormat="1" ht="16.5" customHeight="1">
      <c r="A261" s="26"/>
      <c r="B261" s="138"/>
      <c r="C261" s="152" t="s">
        <v>678</v>
      </c>
      <c r="D261" s="152" t="s">
        <v>175</v>
      </c>
      <c r="E261" s="153" t="s">
        <v>1205</v>
      </c>
      <c r="F261" s="154" t="s">
        <v>1206</v>
      </c>
      <c r="G261" s="155" t="s">
        <v>172</v>
      </c>
      <c r="H261" s="156">
        <v>6</v>
      </c>
      <c r="I261" s="156">
        <v>3.012</v>
      </c>
      <c r="J261" s="156">
        <f t="shared" si="60"/>
        <v>18.071999999999999</v>
      </c>
      <c r="K261" s="157"/>
      <c r="L261" s="158"/>
      <c r="M261" s="159" t="s">
        <v>1</v>
      </c>
      <c r="N261" s="160" t="s">
        <v>37</v>
      </c>
      <c r="O261" s="147">
        <v>0</v>
      </c>
      <c r="P261" s="147">
        <f t="shared" si="61"/>
        <v>0</v>
      </c>
      <c r="Q261" s="147">
        <v>0</v>
      </c>
      <c r="R261" s="147">
        <f t="shared" si="62"/>
        <v>0</v>
      </c>
      <c r="S261" s="147">
        <v>0</v>
      </c>
      <c r="T261" s="148">
        <f t="shared" si="6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9" t="s">
        <v>209</v>
      </c>
      <c r="AT261" s="149" t="s">
        <v>175</v>
      </c>
      <c r="AU261" s="149" t="s">
        <v>152</v>
      </c>
      <c r="AY261" s="14" t="s">
        <v>143</v>
      </c>
      <c r="BE261" s="150">
        <f t="shared" si="64"/>
        <v>0</v>
      </c>
      <c r="BF261" s="150">
        <f t="shared" si="65"/>
        <v>18.071999999999999</v>
      </c>
      <c r="BG261" s="150">
        <f t="shared" si="66"/>
        <v>0</v>
      </c>
      <c r="BH261" s="150">
        <f t="shared" si="67"/>
        <v>0</v>
      </c>
      <c r="BI261" s="150">
        <f t="shared" si="68"/>
        <v>0</v>
      </c>
      <c r="BJ261" s="14" t="s">
        <v>152</v>
      </c>
      <c r="BK261" s="151">
        <f t="shared" si="69"/>
        <v>18.071999999999999</v>
      </c>
      <c r="BL261" s="14" t="s">
        <v>178</v>
      </c>
      <c r="BM261" s="149" t="s">
        <v>868</v>
      </c>
    </row>
    <row r="262" spans="1:65" s="2" customFormat="1" ht="24" customHeight="1">
      <c r="A262" s="26"/>
      <c r="B262" s="138"/>
      <c r="C262" s="139" t="s">
        <v>883</v>
      </c>
      <c r="D262" s="139" t="s">
        <v>147</v>
      </c>
      <c r="E262" s="140" t="s">
        <v>1207</v>
      </c>
      <c r="F262" s="141" t="s">
        <v>1208</v>
      </c>
      <c r="G262" s="142" t="s">
        <v>172</v>
      </c>
      <c r="H262" s="143">
        <v>1</v>
      </c>
      <c r="I262" s="143">
        <v>2.4209999999999998</v>
      </c>
      <c r="J262" s="143">
        <f t="shared" si="60"/>
        <v>2.4209999999999998</v>
      </c>
      <c r="K262" s="144"/>
      <c r="L262" s="27"/>
      <c r="M262" s="145" t="s">
        <v>1</v>
      </c>
      <c r="N262" s="146" t="s">
        <v>37</v>
      </c>
      <c r="O262" s="147">
        <v>0</v>
      </c>
      <c r="P262" s="147">
        <f t="shared" si="61"/>
        <v>0</v>
      </c>
      <c r="Q262" s="147">
        <v>0</v>
      </c>
      <c r="R262" s="147">
        <f t="shared" si="62"/>
        <v>0</v>
      </c>
      <c r="S262" s="147">
        <v>0</v>
      </c>
      <c r="T262" s="148">
        <f t="shared" si="6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49" t="s">
        <v>178</v>
      </c>
      <c r="AT262" s="149" t="s">
        <v>147</v>
      </c>
      <c r="AU262" s="149" t="s">
        <v>152</v>
      </c>
      <c r="AY262" s="14" t="s">
        <v>143</v>
      </c>
      <c r="BE262" s="150">
        <f t="shared" si="64"/>
        <v>0</v>
      </c>
      <c r="BF262" s="150">
        <f t="shared" si="65"/>
        <v>2.4209999999999998</v>
      </c>
      <c r="BG262" s="150">
        <f t="shared" si="66"/>
        <v>0</v>
      </c>
      <c r="BH262" s="150">
        <f t="shared" si="67"/>
        <v>0</v>
      </c>
      <c r="BI262" s="150">
        <f t="shared" si="68"/>
        <v>0</v>
      </c>
      <c r="BJ262" s="14" t="s">
        <v>152</v>
      </c>
      <c r="BK262" s="151">
        <f t="shared" si="69"/>
        <v>2.4209999999999998</v>
      </c>
      <c r="BL262" s="14" t="s">
        <v>178</v>
      </c>
      <c r="BM262" s="149" t="s">
        <v>872</v>
      </c>
    </row>
    <row r="263" spans="1:65" s="2" customFormat="1" ht="16.5" customHeight="1">
      <c r="A263" s="26"/>
      <c r="B263" s="138"/>
      <c r="C263" s="152" t="s">
        <v>681</v>
      </c>
      <c r="D263" s="152" t="s">
        <v>175</v>
      </c>
      <c r="E263" s="153" t="s">
        <v>1209</v>
      </c>
      <c r="F263" s="154" t="s">
        <v>1210</v>
      </c>
      <c r="G263" s="155" t="s">
        <v>172</v>
      </c>
      <c r="H263" s="156">
        <v>1</v>
      </c>
      <c r="I263" s="156">
        <v>11.285</v>
      </c>
      <c r="J263" s="156">
        <f t="shared" si="60"/>
        <v>11.285</v>
      </c>
      <c r="K263" s="157"/>
      <c r="L263" s="158"/>
      <c r="M263" s="159" t="s">
        <v>1</v>
      </c>
      <c r="N263" s="160" t="s">
        <v>37</v>
      </c>
      <c r="O263" s="147">
        <v>0</v>
      </c>
      <c r="P263" s="147">
        <f t="shared" si="61"/>
        <v>0</v>
      </c>
      <c r="Q263" s="147">
        <v>0</v>
      </c>
      <c r="R263" s="147">
        <f t="shared" si="62"/>
        <v>0</v>
      </c>
      <c r="S263" s="147">
        <v>0</v>
      </c>
      <c r="T263" s="148">
        <f t="shared" si="6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9" t="s">
        <v>209</v>
      </c>
      <c r="AT263" s="149" t="s">
        <v>175</v>
      </c>
      <c r="AU263" s="149" t="s">
        <v>152</v>
      </c>
      <c r="AY263" s="14" t="s">
        <v>143</v>
      </c>
      <c r="BE263" s="150">
        <f t="shared" si="64"/>
        <v>0</v>
      </c>
      <c r="BF263" s="150">
        <f t="shared" si="65"/>
        <v>11.285</v>
      </c>
      <c r="BG263" s="150">
        <f t="shared" si="66"/>
        <v>0</v>
      </c>
      <c r="BH263" s="150">
        <f t="shared" si="67"/>
        <v>0</v>
      </c>
      <c r="BI263" s="150">
        <f t="shared" si="68"/>
        <v>0</v>
      </c>
      <c r="BJ263" s="14" t="s">
        <v>152</v>
      </c>
      <c r="BK263" s="151">
        <f t="shared" si="69"/>
        <v>11.285</v>
      </c>
      <c r="BL263" s="14" t="s">
        <v>178</v>
      </c>
      <c r="BM263" s="149" t="s">
        <v>875</v>
      </c>
    </row>
    <row r="264" spans="1:65" s="2" customFormat="1" ht="16.5" customHeight="1">
      <c r="A264" s="26"/>
      <c r="B264" s="138"/>
      <c r="C264" s="139" t="s">
        <v>890</v>
      </c>
      <c r="D264" s="139" t="s">
        <v>147</v>
      </c>
      <c r="E264" s="140" t="s">
        <v>1211</v>
      </c>
      <c r="F264" s="141" t="s">
        <v>1212</v>
      </c>
      <c r="G264" s="142" t="s">
        <v>172</v>
      </c>
      <c r="H264" s="143">
        <v>2</v>
      </c>
      <c r="I264" s="143">
        <v>0.52900000000000003</v>
      </c>
      <c r="J264" s="143">
        <f t="shared" si="60"/>
        <v>1.0580000000000001</v>
      </c>
      <c r="K264" s="144"/>
      <c r="L264" s="27"/>
      <c r="M264" s="145" t="s">
        <v>1</v>
      </c>
      <c r="N264" s="146" t="s">
        <v>37</v>
      </c>
      <c r="O264" s="147">
        <v>0</v>
      </c>
      <c r="P264" s="147">
        <f t="shared" si="61"/>
        <v>0</v>
      </c>
      <c r="Q264" s="147">
        <v>0</v>
      </c>
      <c r="R264" s="147">
        <f t="shared" si="62"/>
        <v>0</v>
      </c>
      <c r="S264" s="147">
        <v>0</v>
      </c>
      <c r="T264" s="148">
        <f t="shared" si="6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9" t="s">
        <v>178</v>
      </c>
      <c r="AT264" s="149" t="s">
        <v>147</v>
      </c>
      <c r="AU264" s="149" t="s">
        <v>152</v>
      </c>
      <c r="AY264" s="14" t="s">
        <v>143</v>
      </c>
      <c r="BE264" s="150">
        <f t="shared" si="64"/>
        <v>0</v>
      </c>
      <c r="BF264" s="150">
        <f t="shared" si="65"/>
        <v>1.0580000000000001</v>
      </c>
      <c r="BG264" s="150">
        <f t="shared" si="66"/>
        <v>0</v>
      </c>
      <c r="BH264" s="150">
        <f t="shared" si="67"/>
        <v>0</v>
      </c>
      <c r="BI264" s="150">
        <f t="shared" si="68"/>
        <v>0</v>
      </c>
      <c r="BJ264" s="14" t="s">
        <v>152</v>
      </c>
      <c r="BK264" s="151">
        <f t="shared" si="69"/>
        <v>1.0580000000000001</v>
      </c>
      <c r="BL264" s="14" t="s">
        <v>178</v>
      </c>
      <c r="BM264" s="149" t="s">
        <v>879</v>
      </c>
    </row>
    <row r="265" spans="1:65" s="2" customFormat="1" ht="16.5" customHeight="1">
      <c r="A265" s="26"/>
      <c r="B265" s="138"/>
      <c r="C265" s="152" t="s">
        <v>685</v>
      </c>
      <c r="D265" s="152" t="s">
        <v>175</v>
      </c>
      <c r="E265" s="153" t="s">
        <v>1213</v>
      </c>
      <c r="F265" s="154" t="s">
        <v>1214</v>
      </c>
      <c r="G265" s="155" t="s">
        <v>172</v>
      </c>
      <c r="H265" s="156">
        <v>2</v>
      </c>
      <c r="I265" s="156">
        <v>5.8</v>
      </c>
      <c r="J265" s="156">
        <f t="shared" si="60"/>
        <v>11.6</v>
      </c>
      <c r="K265" s="157"/>
      <c r="L265" s="158"/>
      <c r="M265" s="159" t="s">
        <v>1</v>
      </c>
      <c r="N265" s="160" t="s">
        <v>37</v>
      </c>
      <c r="O265" s="147">
        <v>0</v>
      </c>
      <c r="P265" s="147">
        <f t="shared" si="61"/>
        <v>0</v>
      </c>
      <c r="Q265" s="147">
        <v>0</v>
      </c>
      <c r="R265" s="147">
        <f t="shared" si="62"/>
        <v>0</v>
      </c>
      <c r="S265" s="147">
        <v>0</v>
      </c>
      <c r="T265" s="148">
        <f t="shared" si="6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49" t="s">
        <v>209</v>
      </c>
      <c r="AT265" s="149" t="s">
        <v>175</v>
      </c>
      <c r="AU265" s="149" t="s">
        <v>152</v>
      </c>
      <c r="AY265" s="14" t="s">
        <v>143</v>
      </c>
      <c r="BE265" s="150">
        <f t="shared" si="64"/>
        <v>0</v>
      </c>
      <c r="BF265" s="150">
        <f t="shared" si="65"/>
        <v>11.6</v>
      </c>
      <c r="BG265" s="150">
        <f t="shared" si="66"/>
        <v>0</v>
      </c>
      <c r="BH265" s="150">
        <f t="shared" si="67"/>
        <v>0</v>
      </c>
      <c r="BI265" s="150">
        <f t="shared" si="68"/>
        <v>0</v>
      </c>
      <c r="BJ265" s="14" t="s">
        <v>152</v>
      </c>
      <c r="BK265" s="151">
        <f t="shared" si="69"/>
        <v>11.6</v>
      </c>
      <c r="BL265" s="14" t="s">
        <v>178</v>
      </c>
      <c r="BM265" s="149" t="s">
        <v>882</v>
      </c>
    </row>
    <row r="266" spans="1:65" s="2" customFormat="1" ht="24" customHeight="1">
      <c r="A266" s="26"/>
      <c r="B266" s="138"/>
      <c r="C266" s="139" t="s">
        <v>897</v>
      </c>
      <c r="D266" s="139" t="s">
        <v>147</v>
      </c>
      <c r="E266" s="140" t="s">
        <v>1215</v>
      </c>
      <c r="F266" s="141" t="s">
        <v>1216</v>
      </c>
      <c r="G266" s="142" t="s">
        <v>292</v>
      </c>
      <c r="H266" s="143">
        <v>57.954000000000001</v>
      </c>
      <c r="I266" s="143">
        <v>0.27687230000000002</v>
      </c>
      <c r="J266" s="143">
        <f t="shared" si="60"/>
        <v>16.045999999999999</v>
      </c>
      <c r="K266" s="144"/>
      <c r="L266" s="27"/>
      <c r="M266" s="145" t="s">
        <v>1</v>
      </c>
      <c r="N266" s="146" t="s">
        <v>37</v>
      </c>
      <c r="O266" s="147">
        <v>0</v>
      </c>
      <c r="P266" s="147">
        <f t="shared" si="61"/>
        <v>0</v>
      </c>
      <c r="Q266" s="147">
        <v>0</v>
      </c>
      <c r="R266" s="147">
        <f t="shared" si="62"/>
        <v>0</v>
      </c>
      <c r="S266" s="147">
        <v>0</v>
      </c>
      <c r="T266" s="148">
        <f t="shared" si="6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9" t="s">
        <v>178</v>
      </c>
      <c r="AT266" s="149" t="s">
        <v>147</v>
      </c>
      <c r="AU266" s="149" t="s">
        <v>152</v>
      </c>
      <c r="AY266" s="14" t="s">
        <v>143</v>
      </c>
      <c r="BE266" s="150">
        <f t="shared" si="64"/>
        <v>0</v>
      </c>
      <c r="BF266" s="150">
        <f t="shared" si="65"/>
        <v>16.045999999999999</v>
      </c>
      <c r="BG266" s="150">
        <f t="shared" si="66"/>
        <v>0</v>
      </c>
      <c r="BH266" s="150">
        <f t="shared" si="67"/>
        <v>0</v>
      </c>
      <c r="BI266" s="150">
        <f t="shared" si="68"/>
        <v>0</v>
      </c>
      <c r="BJ266" s="14" t="s">
        <v>152</v>
      </c>
      <c r="BK266" s="151">
        <f t="shared" si="69"/>
        <v>16.045999999999999</v>
      </c>
      <c r="BL266" s="14" t="s">
        <v>178</v>
      </c>
      <c r="BM266" s="149" t="s">
        <v>886</v>
      </c>
    </row>
    <row r="267" spans="1:65" s="12" customFormat="1" ht="22.9" customHeight="1">
      <c r="B267" s="126"/>
      <c r="D267" s="127" t="s">
        <v>70</v>
      </c>
      <c r="E267" s="136" t="s">
        <v>1217</v>
      </c>
      <c r="F267" s="136" t="s">
        <v>1218</v>
      </c>
      <c r="J267" s="137">
        <f>BK267</f>
        <v>1567.3890000000001</v>
      </c>
      <c r="L267" s="126"/>
      <c r="M267" s="130"/>
      <c r="N267" s="131"/>
      <c r="O267" s="131"/>
      <c r="P267" s="132">
        <f>SUM(P268:P271)</f>
        <v>0</v>
      </c>
      <c r="Q267" s="131"/>
      <c r="R267" s="132">
        <f>SUM(R268:R271)</f>
        <v>0</v>
      </c>
      <c r="S267" s="131"/>
      <c r="T267" s="133">
        <f>SUM(T268:T271)</f>
        <v>0</v>
      </c>
      <c r="AR267" s="127" t="s">
        <v>152</v>
      </c>
      <c r="AT267" s="134" t="s">
        <v>70</v>
      </c>
      <c r="AU267" s="134" t="s">
        <v>79</v>
      </c>
      <c r="AY267" s="127" t="s">
        <v>143</v>
      </c>
      <c r="BK267" s="135">
        <f>SUM(BK268:BK271)</f>
        <v>1567.3890000000001</v>
      </c>
    </row>
    <row r="268" spans="1:65" s="2" customFormat="1" ht="24" customHeight="1">
      <c r="A268" s="26"/>
      <c r="B268" s="138"/>
      <c r="C268" s="139" t="s">
        <v>689</v>
      </c>
      <c r="D268" s="139" t="s">
        <v>147</v>
      </c>
      <c r="E268" s="140" t="s">
        <v>1219</v>
      </c>
      <c r="F268" s="141" t="s">
        <v>1220</v>
      </c>
      <c r="G268" s="142" t="s">
        <v>172</v>
      </c>
      <c r="H268" s="143">
        <v>1</v>
      </c>
      <c r="I268" s="143">
        <v>214.77</v>
      </c>
      <c r="J268" s="143">
        <f>ROUND(I268*H268,3)</f>
        <v>214.77</v>
      </c>
      <c r="K268" s="144"/>
      <c r="L268" s="27"/>
      <c r="M268" s="145" t="s">
        <v>1</v>
      </c>
      <c r="N268" s="146" t="s">
        <v>37</v>
      </c>
      <c r="O268" s="147">
        <v>0</v>
      </c>
      <c r="P268" s="147">
        <f>O268*H268</f>
        <v>0</v>
      </c>
      <c r="Q268" s="147">
        <v>0</v>
      </c>
      <c r="R268" s="147">
        <f>Q268*H268</f>
        <v>0</v>
      </c>
      <c r="S268" s="147">
        <v>0</v>
      </c>
      <c r="T268" s="148">
        <f>S268*H268</f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9" t="s">
        <v>178</v>
      </c>
      <c r="AT268" s="149" t="s">
        <v>147</v>
      </c>
      <c r="AU268" s="149" t="s">
        <v>152</v>
      </c>
      <c r="AY268" s="14" t="s">
        <v>143</v>
      </c>
      <c r="BE268" s="150">
        <f>IF(N268="základná",J268,0)</f>
        <v>0</v>
      </c>
      <c r="BF268" s="150">
        <f>IF(N268="znížená",J268,0)</f>
        <v>214.77</v>
      </c>
      <c r="BG268" s="150">
        <f>IF(N268="zákl. prenesená",J268,0)</f>
        <v>0</v>
      </c>
      <c r="BH268" s="150">
        <f>IF(N268="zníž. prenesená",J268,0)</f>
        <v>0</v>
      </c>
      <c r="BI268" s="150">
        <f>IF(N268="nulová",J268,0)</f>
        <v>0</v>
      </c>
      <c r="BJ268" s="14" t="s">
        <v>152</v>
      </c>
      <c r="BK268" s="151">
        <f>ROUND(I268*H268,3)</f>
        <v>214.77</v>
      </c>
      <c r="BL268" s="14" t="s">
        <v>178</v>
      </c>
      <c r="BM268" s="149" t="s">
        <v>889</v>
      </c>
    </row>
    <row r="269" spans="1:65" s="2" customFormat="1" ht="16.5" customHeight="1">
      <c r="A269" s="26"/>
      <c r="B269" s="138"/>
      <c r="C269" s="152" t="s">
        <v>900</v>
      </c>
      <c r="D269" s="152" t="s">
        <v>175</v>
      </c>
      <c r="E269" s="153" t="s">
        <v>1221</v>
      </c>
      <c r="F269" s="154" t="s">
        <v>1222</v>
      </c>
      <c r="G269" s="155" t="s">
        <v>172</v>
      </c>
      <c r="H269" s="156">
        <v>1</v>
      </c>
      <c r="I269" s="156">
        <v>1168.4280000000001</v>
      </c>
      <c r="J269" s="156">
        <f>ROUND(I269*H269,3)</f>
        <v>1168.4280000000001</v>
      </c>
      <c r="K269" s="157"/>
      <c r="L269" s="158"/>
      <c r="M269" s="159" t="s">
        <v>1</v>
      </c>
      <c r="N269" s="160" t="s">
        <v>37</v>
      </c>
      <c r="O269" s="147">
        <v>0</v>
      </c>
      <c r="P269" s="147">
        <f>O269*H269</f>
        <v>0</v>
      </c>
      <c r="Q269" s="147">
        <v>0</v>
      </c>
      <c r="R269" s="147">
        <f>Q269*H269</f>
        <v>0</v>
      </c>
      <c r="S269" s="147">
        <v>0</v>
      </c>
      <c r="T269" s="148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9" t="s">
        <v>209</v>
      </c>
      <c r="AT269" s="149" t="s">
        <v>175</v>
      </c>
      <c r="AU269" s="149" t="s">
        <v>152</v>
      </c>
      <c r="AY269" s="14" t="s">
        <v>143</v>
      </c>
      <c r="BE269" s="150">
        <f>IF(N269="základná",J269,0)</f>
        <v>0</v>
      </c>
      <c r="BF269" s="150">
        <f>IF(N269="znížená",J269,0)</f>
        <v>1168.4280000000001</v>
      </c>
      <c r="BG269" s="150">
        <f>IF(N269="zákl. prenesená",J269,0)</f>
        <v>0</v>
      </c>
      <c r="BH269" s="150">
        <f>IF(N269="zníž. prenesená",J269,0)</f>
        <v>0</v>
      </c>
      <c r="BI269" s="150">
        <f>IF(N269="nulová",J269,0)</f>
        <v>0</v>
      </c>
      <c r="BJ269" s="14" t="s">
        <v>152</v>
      </c>
      <c r="BK269" s="151">
        <f>ROUND(I269*H269,3)</f>
        <v>1168.4280000000001</v>
      </c>
      <c r="BL269" s="14" t="s">
        <v>178</v>
      </c>
      <c r="BM269" s="149" t="s">
        <v>893</v>
      </c>
    </row>
    <row r="270" spans="1:65" s="2" customFormat="1" ht="16.5" customHeight="1">
      <c r="A270" s="26"/>
      <c r="B270" s="138"/>
      <c r="C270" s="139" t="s">
        <v>691</v>
      </c>
      <c r="D270" s="139" t="s">
        <v>147</v>
      </c>
      <c r="E270" s="140" t="s">
        <v>1223</v>
      </c>
      <c r="F270" s="141" t="s">
        <v>1224</v>
      </c>
      <c r="G270" s="142" t="s">
        <v>254</v>
      </c>
      <c r="H270" s="143">
        <v>1</v>
      </c>
      <c r="I270" s="143">
        <v>172.68600000000001</v>
      </c>
      <c r="J270" s="143">
        <f>ROUND(I270*H270,3)</f>
        <v>172.68600000000001</v>
      </c>
      <c r="K270" s="144"/>
      <c r="L270" s="27"/>
      <c r="M270" s="145" t="s">
        <v>1</v>
      </c>
      <c r="N270" s="146" t="s">
        <v>37</v>
      </c>
      <c r="O270" s="147">
        <v>0</v>
      </c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9" t="s">
        <v>178</v>
      </c>
      <c r="AT270" s="149" t="s">
        <v>147</v>
      </c>
      <c r="AU270" s="149" t="s">
        <v>152</v>
      </c>
      <c r="AY270" s="14" t="s">
        <v>143</v>
      </c>
      <c r="BE270" s="150">
        <f>IF(N270="základná",J270,0)</f>
        <v>0</v>
      </c>
      <c r="BF270" s="150">
        <f>IF(N270="znížená",J270,0)</f>
        <v>172.68600000000001</v>
      </c>
      <c r="BG270" s="150">
        <f>IF(N270="zákl. prenesená",J270,0)</f>
        <v>0</v>
      </c>
      <c r="BH270" s="150">
        <f>IF(N270="zníž. prenesená",J270,0)</f>
        <v>0</v>
      </c>
      <c r="BI270" s="150">
        <f>IF(N270="nulová",J270,0)</f>
        <v>0</v>
      </c>
      <c r="BJ270" s="14" t="s">
        <v>152</v>
      </c>
      <c r="BK270" s="151">
        <f>ROUND(I270*H270,3)</f>
        <v>172.68600000000001</v>
      </c>
      <c r="BL270" s="14" t="s">
        <v>178</v>
      </c>
      <c r="BM270" s="149" t="s">
        <v>896</v>
      </c>
    </row>
    <row r="271" spans="1:65" s="2" customFormat="1" ht="16.5" customHeight="1">
      <c r="A271" s="26"/>
      <c r="B271" s="138"/>
      <c r="C271" s="139" t="s">
        <v>907</v>
      </c>
      <c r="D271" s="139" t="s">
        <v>147</v>
      </c>
      <c r="E271" s="140" t="s">
        <v>1225</v>
      </c>
      <c r="F271" s="141" t="s">
        <v>1226</v>
      </c>
      <c r="G271" s="142" t="s">
        <v>292</v>
      </c>
      <c r="H271" s="143">
        <v>11.79</v>
      </c>
      <c r="I271" s="143">
        <v>0.97580628999999997</v>
      </c>
      <c r="J271" s="143">
        <f>ROUND(I271*H271,3)</f>
        <v>11.505000000000001</v>
      </c>
      <c r="K271" s="144"/>
      <c r="L271" s="27"/>
      <c r="M271" s="145" t="s">
        <v>1</v>
      </c>
      <c r="N271" s="146" t="s">
        <v>37</v>
      </c>
      <c r="O271" s="147">
        <v>0</v>
      </c>
      <c r="P271" s="147">
        <f>O271*H271</f>
        <v>0</v>
      </c>
      <c r="Q271" s="147">
        <v>0</v>
      </c>
      <c r="R271" s="147">
        <f>Q271*H271</f>
        <v>0</v>
      </c>
      <c r="S271" s="147">
        <v>0</v>
      </c>
      <c r="T271" s="148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9" t="s">
        <v>178</v>
      </c>
      <c r="AT271" s="149" t="s">
        <v>147</v>
      </c>
      <c r="AU271" s="149" t="s">
        <v>152</v>
      </c>
      <c r="AY271" s="14" t="s">
        <v>143</v>
      </c>
      <c r="BE271" s="150">
        <f>IF(N271="základná",J271,0)</f>
        <v>0</v>
      </c>
      <c r="BF271" s="150">
        <f>IF(N271="znížená",J271,0)</f>
        <v>11.505000000000001</v>
      </c>
      <c r="BG271" s="150">
        <f>IF(N271="zákl. prenesená",J271,0)</f>
        <v>0</v>
      </c>
      <c r="BH271" s="150">
        <f>IF(N271="zníž. prenesená",J271,0)</f>
        <v>0</v>
      </c>
      <c r="BI271" s="150">
        <f>IF(N271="nulová",J271,0)</f>
        <v>0</v>
      </c>
      <c r="BJ271" s="14" t="s">
        <v>152</v>
      </c>
      <c r="BK271" s="151">
        <f>ROUND(I271*H271,3)</f>
        <v>11.505000000000001</v>
      </c>
      <c r="BL271" s="14" t="s">
        <v>178</v>
      </c>
      <c r="BM271" s="149" t="s">
        <v>898</v>
      </c>
    </row>
    <row r="272" spans="1:65" s="12" customFormat="1" ht="22.9" customHeight="1">
      <c r="B272" s="126"/>
      <c r="D272" s="127" t="s">
        <v>70</v>
      </c>
      <c r="E272" s="136" t="s">
        <v>403</v>
      </c>
      <c r="F272" s="136" t="s">
        <v>404</v>
      </c>
      <c r="J272" s="137">
        <f>BK272</f>
        <v>264.81399999999996</v>
      </c>
      <c r="L272" s="126"/>
      <c r="M272" s="130"/>
      <c r="N272" s="131"/>
      <c r="O272" s="131"/>
      <c r="P272" s="132">
        <f>SUM(P273:P274)</f>
        <v>0</v>
      </c>
      <c r="Q272" s="131"/>
      <c r="R272" s="132">
        <f>SUM(R273:R274)</f>
        <v>0</v>
      </c>
      <c r="S272" s="131"/>
      <c r="T272" s="133">
        <f>SUM(T273:T274)</f>
        <v>0</v>
      </c>
      <c r="AR272" s="127" t="s">
        <v>152</v>
      </c>
      <c r="AT272" s="134" t="s">
        <v>70</v>
      </c>
      <c r="AU272" s="134" t="s">
        <v>79</v>
      </c>
      <c r="AY272" s="127" t="s">
        <v>143</v>
      </c>
      <c r="BK272" s="135">
        <f>SUM(BK273:BK274)</f>
        <v>264.81399999999996</v>
      </c>
    </row>
    <row r="273" spans="1:65" s="2" customFormat="1" ht="16.5" customHeight="1">
      <c r="A273" s="26"/>
      <c r="B273" s="138"/>
      <c r="C273" s="139" t="s">
        <v>692</v>
      </c>
      <c r="D273" s="139" t="s">
        <v>147</v>
      </c>
      <c r="E273" s="140" t="s">
        <v>1227</v>
      </c>
      <c r="F273" s="141" t="s">
        <v>1228</v>
      </c>
      <c r="G273" s="142" t="s">
        <v>254</v>
      </c>
      <c r="H273" s="143">
        <v>1</v>
      </c>
      <c r="I273" s="143">
        <v>6.9740000000000002</v>
      </c>
      <c r="J273" s="143">
        <f>ROUND(I273*H273,3)</f>
        <v>6.9740000000000002</v>
      </c>
      <c r="K273" s="144"/>
      <c r="L273" s="27"/>
      <c r="M273" s="145" t="s">
        <v>1</v>
      </c>
      <c r="N273" s="146" t="s">
        <v>37</v>
      </c>
      <c r="O273" s="147">
        <v>0</v>
      </c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8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9" t="s">
        <v>178</v>
      </c>
      <c r="AT273" s="149" t="s">
        <v>147</v>
      </c>
      <c r="AU273" s="149" t="s">
        <v>152</v>
      </c>
      <c r="AY273" s="14" t="s">
        <v>143</v>
      </c>
      <c r="BE273" s="150">
        <f>IF(N273="základná",J273,0)</f>
        <v>0</v>
      </c>
      <c r="BF273" s="150">
        <f>IF(N273="znížená",J273,0)</f>
        <v>6.9740000000000002</v>
      </c>
      <c r="BG273" s="150">
        <f>IF(N273="zákl. prenesená",J273,0)</f>
        <v>0</v>
      </c>
      <c r="BH273" s="150">
        <f>IF(N273="zníž. prenesená",J273,0)</f>
        <v>0</v>
      </c>
      <c r="BI273" s="150">
        <f>IF(N273="nulová",J273,0)</f>
        <v>0</v>
      </c>
      <c r="BJ273" s="14" t="s">
        <v>152</v>
      </c>
      <c r="BK273" s="151">
        <f>ROUND(I273*H273,3)</f>
        <v>6.9740000000000002</v>
      </c>
      <c r="BL273" s="14" t="s">
        <v>178</v>
      </c>
      <c r="BM273" s="149" t="s">
        <v>899</v>
      </c>
    </row>
    <row r="274" spans="1:65" s="2" customFormat="1" ht="16.5" customHeight="1">
      <c r="A274" s="26"/>
      <c r="B274" s="138"/>
      <c r="C274" s="139" t="s">
        <v>913</v>
      </c>
      <c r="D274" s="139" t="s">
        <v>147</v>
      </c>
      <c r="E274" s="140" t="s">
        <v>1229</v>
      </c>
      <c r="F274" s="141" t="s">
        <v>1230</v>
      </c>
      <c r="G274" s="142" t="s">
        <v>172</v>
      </c>
      <c r="H274" s="143">
        <v>20</v>
      </c>
      <c r="I274" s="143">
        <v>12.891999999999999</v>
      </c>
      <c r="J274" s="143">
        <f>ROUND(I274*H274,3)</f>
        <v>257.83999999999997</v>
      </c>
      <c r="K274" s="144"/>
      <c r="L274" s="27"/>
      <c r="M274" s="145" t="s">
        <v>1</v>
      </c>
      <c r="N274" s="146" t="s">
        <v>37</v>
      </c>
      <c r="O274" s="147">
        <v>0</v>
      </c>
      <c r="P274" s="147">
        <f>O274*H274</f>
        <v>0</v>
      </c>
      <c r="Q274" s="147">
        <v>0</v>
      </c>
      <c r="R274" s="147">
        <f>Q274*H274</f>
        <v>0</v>
      </c>
      <c r="S274" s="147">
        <v>0</v>
      </c>
      <c r="T274" s="148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9" t="s">
        <v>178</v>
      </c>
      <c r="AT274" s="149" t="s">
        <v>147</v>
      </c>
      <c r="AU274" s="149" t="s">
        <v>152</v>
      </c>
      <c r="AY274" s="14" t="s">
        <v>143</v>
      </c>
      <c r="BE274" s="150">
        <f>IF(N274="základná",J274,0)</f>
        <v>0</v>
      </c>
      <c r="BF274" s="150">
        <f>IF(N274="znížená",J274,0)</f>
        <v>257.83999999999997</v>
      </c>
      <c r="BG274" s="150">
        <f>IF(N274="zákl. prenesená",J274,0)</f>
        <v>0</v>
      </c>
      <c r="BH274" s="150">
        <f>IF(N274="zníž. prenesená",J274,0)</f>
        <v>0</v>
      </c>
      <c r="BI274" s="150">
        <f>IF(N274="nulová",J274,0)</f>
        <v>0</v>
      </c>
      <c r="BJ274" s="14" t="s">
        <v>152</v>
      </c>
      <c r="BK274" s="151">
        <f>ROUND(I274*H274,3)</f>
        <v>257.83999999999997</v>
      </c>
      <c r="BL274" s="14" t="s">
        <v>178</v>
      </c>
      <c r="BM274" s="149" t="s">
        <v>903</v>
      </c>
    </row>
    <row r="275" spans="1:65" s="12" customFormat="1" ht="25.9" customHeight="1">
      <c r="B275" s="126"/>
      <c r="D275" s="127" t="s">
        <v>70</v>
      </c>
      <c r="E275" s="128" t="s">
        <v>346</v>
      </c>
      <c r="F275" s="128" t="s">
        <v>347</v>
      </c>
      <c r="J275" s="129">
        <f>BK275</f>
        <v>0</v>
      </c>
      <c r="L275" s="126"/>
      <c r="M275" s="161"/>
      <c r="N275" s="162"/>
      <c r="O275" s="162"/>
      <c r="P275" s="163">
        <v>0</v>
      </c>
      <c r="Q275" s="162"/>
      <c r="R275" s="163">
        <v>0</v>
      </c>
      <c r="S275" s="162"/>
      <c r="T275" s="164">
        <v>0</v>
      </c>
      <c r="AR275" s="127" t="s">
        <v>79</v>
      </c>
      <c r="AT275" s="134" t="s">
        <v>70</v>
      </c>
      <c r="AU275" s="134" t="s">
        <v>71</v>
      </c>
      <c r="AY275" s="127" t="s">
        <v>143</v>
      </c>
      <c r="BK275" s="135">
        <v>0</v>
      </c>
    </row>
    <row r="276" spans="1:65" s="2" customFormat="1" ht="6.95" customHeight="1">
      <c r="A276" s="26"/>
      <c r="B276" s="41"/>
      <c r="C276" s="42"/>
      <c r="D276" s="42"/>
      <c r="E276" s="42"/>
      <c r="F276" s="42"/>
      <c r="G276" s="42"/>
      <c r="H276" s="42"/>
      <c r="I276" s="42"/>
      <c r="J276" s="42"/>
      <c r="K276" s="42"/>
      <c r="L276" s="27"/>
      <c r="M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</row>
  </sheetData>
  <autoFilter ref="C132:K275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5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1231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ROUND(J126, 2)</f>
        <v>7642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ROUND((SUM(BE126:BE184)),  2)</f>
        <v>0</v>
      </c>
      <c r="G33" s="26"/>
      <c r="H33" s="26"/>
      <c r="I33" s="95">
        <v>0.2</v>
      </c>
      <c r="J33" s="94">
        <f>ROUND(((SUM(BE126:BE184))*I33),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ROUND((SUM(BF126:BF184)),  2)</f>
        <v>7642</v>
      </c>
      <c r="G34" s="26"/>
      <c r="H34" s="26"/>
      <c r="I34" s="95">
        <v>0.2</v>
      </c>
      <c r="J34" s="94">
        <f>ROUND(((SUM(BF126:BF184))*I34),  2)</f>
        <v>1528.4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ROUND((SUM(BG126:BG184)),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ROUND((SUM(BH126:BH184)),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ROUND((SUM(BI126:BI184)),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9170.4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SO-01.4 - Vykurovanie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J126</f>
        <v>7642.0030000000006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J127</f>
        <v>62.249999999999993</v>
      </c>
      <c r="L97" s="107"/>
    </row>
    <row r="98" spans="1:31" s="10" customFormat="1" ht="19.899999999999999" customHeight="1">
      <c r="B98" s="111"/>
      <c r="D98" s="112" t="s">
        <v>115</v>
      </c>
      <c r="E98" s="113"/>
      <c r="F98" s="113"/>
      <c r="G98" s="113"/>
      <c r="H98" s="113"/>
      <c r="I98" s="113"/>
      <c r="J98" s="114">
        <f>J128</f>
        <v>19.012</v>
      </c>
      <c r="L98" s="111"/>
    </row>
    <row r="99" spans="1:31" s="10" customFormat="1" ht="19.899999999999999" customHeight="1">
      <c r="B99" s="111"/>
      <c r="D99" s="112" t="s">
        <v>116</v>
      </c>
      <c r="E99" s="113"/>
      <c r="F99" s="113"/>
      <c r="G99" s="113"/>
      <c r="H99" s="113"/>
      <c r="I99" s="113"/>
      <c r="J99" s="114">
        <f>J131</f>
        <v>43.237999999999992</v>
      </c>
      <c r="L99" s="111"/>
    </row>
    <row r="100" spans="1:31" s="9" customFormat="1" ht="24.95" customHeight="1">
      <c r="B100" s="107"/>
      <c r="D100" s="108" t="s">
        <v>118</v>
      </c>
      <c r="E100" s="109"/>
      <c r="F100" s="109"/>
      <c r="G100" s="109"/>
      <c r="H100" s="109"/>
      <c r="I100" s="109"/>
      <c r="J100" s="110">
        <f>J136</f>
        <v>7579.7530000000006</v>
      </c>
      <c r="L100" s="107"/>
    </row>
    <row r="101" spans="1:31" s="10" customFormat="1" ht="19.899999999999999" customHeight="1">
      <c r="B101" s="111"/>
      <c r="D101" s="112" t="s">
        <v>565</v>
      </c>
      <c r="E101" s="113"/>
      <c r="F101" s="113"/>
      <c r="G101" s="113"/>
      <c r="H101" s="113"/>
      <c r="I101" s="113"/>
      <c r="J101" s="114">
        <f>J137</f>
        <v>588.81100000000004</v>
      </c>
      <c r="L101" s="111"/>
    </row>
    <row r="102" spans="1:31" s="10" customFormat="1" ht="19.899999999999999" customHeight="1">
      <c r="B102" s="111"/>
      <c r="D102" s="112" t="s">
        <v>1232</v>
      </c>
      <c r="E102" s="113"/>
      <c r="F102" s="113"/>
      <c r="G102" s="113"/>
      <c r="H102" s="113"/>
      <c r="I102" s="113"/>
      <c r="J102" s="114">
        <f>J144</f>
        <v>4568.0030000000006</v>
      </c>
      <c r="L102" s="111"/>
    </row>
    <row r="103" spans="1:31" s="10" customFormat="1" ht="19.899999999999999" customHeight="1">
      <c r="B103" s="111"/>
      <c r="D103" s="112" t="s">
        <v>1233</v>
      </c>
      <c r="E103" s="113"/>
      <c r="F103" s="113"/>
      <c r="G103" s="113"/>
      <c r="H103" s="113"/>
      <c r="I103" s="113"/>
      <c r="J103" s="114">
        <f>J158</f>
        <v>712.81600000000003</v>
      </c>
      <c r="L103" s="111"/>
    </row>
    <row r="104" spans="1:31" s="10" customFormat="1" ht="19.899999999999999" customHeight="1">
      <c r="B104" s="111"/>
      <c r="D104" s="112" t="s">
        <v>1234</v>
      </c>
      <c r="E104" s="113"/>
      <c r="F104" s="113"/>
      <c r="G104" s="113"/>
      <c r="H104" s="113"/>
      <c r="I104" s="113"/>
      <c r="J104" s="114">
        <f>J172</f>
        <v>1459.5229999999999</v>
      </c>
      <c r="L104" s="111"/>
    </row>
    <row r="105" spans="1:31" s="10" customFormat="1" ht="19.899999999999999" customHeight="1">
      <c r="B105" s="111"/>
      <c r="D105" s="112" t="s">
        <v>989</v>
      </c>
      <c r="E105" s="113"/>
      <c r="F105" s="113"/>
      <c r="G105" s="113"/>
      <c r="H105" s="113"/>
      <c r="I105" s="113"/>
      <c r="J105" s="114">
        <f>J182</f>
        <v>250.6</v>
      </c>
      <c r="L105" s="111"/>
    </row>
    <row r="106" spans="1:31" s="9" customFormat="1" ht="24.95" customHeight="1">
      <c r="B106" s="107"/>
      <c r="D106" s="108" t="s">
        <v>128</v>
      </c>
      <c r="E106" s="109"/>
      <c r="F106" s="109"/>
      <c r="G106" s="109"/>
      <c r="H106" s="109"/>
      <c r="I106" s="109"/>
      <c r="J106" s="110">
        <f>J184</f>
        <v>0</v>
      </c>
      <c r="L106" s="10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129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12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35" t="str">
        <f>E7</f>
        <v>PRÍSTAVBA A STAVEBNÉ ÚPRAVY MŠ LEDNICKÉ ROVNE</v>
      </c>
      <c r="F116" s="236"/>
      <c r="G116" s="236"/>
      <c r="H116" s="23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106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21" t="str">
        <f>E9</f>
        <v>SO-01.4 - Vykurovanie</v>
      </c>
      <c r="F118" s="234"/>
      <c r="G118" s="234"/>
      <c r="H118" s="234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16</v>
      </c>
      <c r="D120" s="26"/>
      <c r="E120" s="26"/>
      <c r="F120" s="21" t="str">
        <f>F12</f>
        <v xml:space="preserve"> </v>
      </c>
      <c r="G120" s="26"/>
      <c r="H120" s="26"/>
      <c r="I120" s="23" t="s">
        <v>18</v>
      </c>
      <c r="J120" s="49">
        <f>IF(J12="","",J12)</f>
        <v>44210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19</v>
      </c>
      <c r="D122" s="26"/>
      <c r="E122" s="26"/>
      <c r="F122" s="21" t="str">
        <f>E15</f>
        <v xml:space="preserve"> </v>
      </c>
      <c r="G122" s="26"/>
      <c r="H122" s="26"/>
      <c r="I122" s="23" t="s">
        <v>26</v>
      </c>
      <c r="J122" s="24" t="str">
        <f>E21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22</v>
      </c>
      <c r="D123" s="26"/>
      <c r="E123" s="26"/>
      <c r="F123" s="21" t="str">
        <f>IF(E18="","",E18)</f>
        <v>Last solution s.r.o.</v>
      </c>
      <c r="G123" s="26"/>
      <c r="H123" s="26"/>
      <c r="I123" s="23" t="s">
        <v>29</v>
      </c>
      <c r="J123" s="24" t="str">
        <f>E24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15"/>
      <c r="B125" s="116"/>
      <c r="C125" s="117" t="s">
        <v>130</v>
      </c>
      <c r="D125" s="118" t="s">
        <v>56</v>
      </c>
      <c r="E125" s="118" t="s">
        <v>52</v>
      </c>
      <c r="F125" s="118" t="s">
        <v>53</v>
      </c>
      <c r="G125" s="118" t="s">
        <v>131</v>
      </c>
      <c r="H125" s="118" t="s">
        <v>132</v>
      </c>
      <c r="I125" s="118" t="s">
        <v>133</v>
      </c>
      <c r="J125" s="119" t="s">
        <v>110</v>
      </c>
      <c r="K125" s="120" t="s">
        <v>134</v>
      </c>
      <c r="L125" s="121"/>
      <c r="M125" s="56" t="s">
        <v>1</v>
      </c>
      <c r="N125" s="57" t="s">
        <v>35</v>
      </c>
      <c r="O125" s="57" t="s">
        <v>135</v>
      </c>
      <c r="P125" s="57" t="s">
        <v>136</v>
      </c>
      <c r="Q125" s="57" t="s">
        <v>137</v>
      </c>
      <c r="R125" s="57" t="s">
        <v>138</v>
      </c>
      <c r="S125" s="57" t="s">
        <v>139</v>
      </c>
      <c r="T125" s="58" t="s">
        <v>140</v>
      </c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</row>
    <row r="126" spans="1:63" s="2" customFormat="1" ht="22.9" customHeight="1">
      <c r="A126" s="26"/>
      <c r="B126" s="27"/>
      <c r="C126" s="63" t="s">
        <v>111</v>
      </c>
      <c r="D126" s="26"/>
      <c r="E126" s="26"/>
      <c r="F126" s="26"/>
      <c r="G126" s="26"/>
      <c r="H126" s="26"/>
      <c r="I126" s="26"/>
      <c r="J126" s="122">
        <f>BK126</f>
        <v>7642.0030000000006</v>
      </c>
      <c r="K126" s="26"/>
      <c r="L126" s="27"/>
      <c r="M126" s="59"/>
      <c r="N126" s="50"/>
      <c r="O126" s="60"/>
      <c r="P126" s="123">
        <f>P127+P136+P184</f>
        <v>0</v>
      </c>
      <c r="Q126" s="60"/>
      <c r="R126" s="123">
        <f>R127+R136+R184</f>
        <v>0</v>
      </c>
      <c r="S126" s="60"/>
      <c r="T126" s="124">
        <f>T127+T136+T184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70</v>
      </c>
      <c r="AU126" s="14" t="s">
        <v>112</v>
      </c>
      <c r="BK126" s="125">
        <f>BK127+BK136+BK184</f>
        <v>7642.0030000000006</v>
      </c>
    </row>
    <row r="127" spans="1:63" s="12" customFormat="1" ht="25.9" customHeight="1">
      <c r="B127" s="126"/>
      <c r="D127" s="127" t="s">
        <v>70</v>
      </c>
      <c r="E127" s="128" t="s">
        <v>141</v>
      </c>
      <c r="F127" s="128" t="s">
        <v>142</v>
      </c>
      <c r="J127" s="129">
        <f>BK127</f>
        <v>62.249999999999993</v>
      </c>
      <c r="L127" s="126"/>
      <c r="M127" s="130"/>
      <c r="N127" s="131"/>
      <c r="O127" s="131"/>
      <c r="P127" s="132">
        <f>P128+P131</f>
        <v>0</v>
      </c>
      <c r="Q127" s="131"/>
      <c r="R127" s="132">
        <f>R128+R131</f>
        <v>0</v>
      </c>
      <c r="S127" s="131"/>
      <c r="T127" s="133">
        <f>T128+T131</f>
        <v>0</v>
      </c>
      <c r="AR127" s="127" t="s">
        <v>79</v>
      </c>
      <c r="AT127" s="134" t="s">
        <v>70</v>
      </c>
      <c r="AU127" s="134" t="s">
        <v>71</v>
      </c>
      <c r="AY127" s="127" t="s">
        <v>143</v>
      </c>
      <c r="BK127" s="135">
        <f>BK128+BK131</f>
        <v>62.249999999999993</v>
      </c>
    </row>
    <row r="128" spans="1:63" s="12" customFormat="1" ht="22.9" customHeight="1">
      <c r="B128" s="126"/>
      <c r="D128" s="127" t="s">
        <v>70</v>
      </c>
      <c r="E128" s="136" t="s">
        <v>153</v>
      </c>
      <c r="F128" s="136" t="s">
        <v>154</v>
      </c>
      <c r="J128" s="137">
        <f>BK128</f>
        <v>19.012</v>
      </c>
      <c r="L128" s="126"/>
      <c r="M128" s="130"/>
      <c r="N128" s="131"/>
      <c r="O128" s="131"/>
      <c r="P128" s="132">
        <f>SUM(P129:P130)</f>
        <v>0</v>
      </c>
      <c r="Q128" s="131"/>
      <c r="R128" s="132">
        <f>SUM(R129:R130)</f>
        <v>0</v>
      </c>
      <c r="S128" s="131"/>
      <c r="T128" s="133">
        <f>SUM(T129:T130)</f>
        <v>0</v>
      </c>
      <c r="AR128" s="127" t="s">
        <v>79</v>
      </c>
      <c r="AT128" s="134" t="s">
        <v>70</v>
      </c>
      <c r="AU128" s="134" t="s">
        <v>79</v>
      </c>
      <c r="AY128" s="127" t="s">
        <v>143</v>
      </c>
      <c r="BK128" s="135">
        <f>SUM(BK129:BK130)</f>
        <v>19.012</v>
      </c>
    </row>
    <row r="129" spans="1:65" s="2" customFormat="1" ht="24" customHeight="1">
      <c r="A129" s="26"/>
      <c r="B129" s="138"/>
      <c r="C129" s="139" t="s">
        <v>79</v>
      </c>
      <c r="D129" s="139" t="s">
        <v>147</v>
      </c>
      <c r="E129" s="140" t="s">
        <v>1012</v>
      </c>
      <c r="F129" s="141" t="s">
        <v>1013</v>
      </c>
      <c r="G129" s="142" t="s">
        <v>150</v>
      </c>
      <c r="H129" s="143">
        <v>0.6</v>
      </c>
      <c r="I129" s="143">
        <v>22.114999999999998</v>
      </c>
      <c r="J129" s="143">
        <f>ROUND(I129*H129,3)</f>
        <v>13.269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151</v>
      </c>
      <c r="AT129" s="149" t="s">
        <v>147</v>
      </c>
      <c r="AU129" s="149" t="s">
        <v>152</v>
      </c>
      <c r="AY129" s="14" t="s">
        <v>143</v>
      </c>
      <c r="BE129" s="150">
        <f>IF(N129="základná",J129,0)</f>
        <v>0</v>
      </c>
      <c r="BF129" s="150">
        <f>IF(N129="znížená",J129,0)</f>
        <v>13.269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4" t="s">
        <v>152</v>
      </c>
      <c r="BK129" s="151">
        <f>ROUND(I129*H129,3)</f>
        <v>13.269</v>
      </c>
      <c r="BL129" s="14" t="s">
        <v>151</v>
      </c>
      <c r="BM129" s="149" t="s">
        <v>152</v>
      </c>
    </row>
    <row r="130" spans="1:65" s="2" customFormat="1" ht="16.5" customHeight="1">
      <c r="A130" s="26"/>
      <c r="B130" s="138"/>
      <c r="C130" s="139" t="s">
        <v>152</v>
      </c>
      <c r="D130" s="139" t="s">
        <v>147</v>
      </c>
      <c r="E130" s="140" t="s">
        <v>1014</v>
      </c>
      <c r="F130" s="141" t="s">
        <v>1015</v>
      </c>
      <c r="G130" s="142" t="s">
        <v>150</v>
      </c>
      <c r="H130" s="143">
        <v>0.6</v>
      </c>
      <c r="I130" s="143">
        <v>9.5719999999999992</v>
      </c>
      <c r="J130" s="143">
        <f>ROUND(I130*H130,3)</f>
        <v>5.7430000000000003</v>
      </c>
      <c r="K130" s="144"/>
      <c r="L130" s="27"/>
      <c r="M130" s="145" t="s">
        <v>1</v>
      </c>
      <c r="N130" s="146" t="s">
        <v>37</v>
      </c>
      <c r="O130" s="147">
        <v>0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151</v>
      </c>
      <c r="AT130" s="149" t="s">
        <v>147</v>
      </c>
      <c r="AU130" s="149" t="s">
        <v>152</v>
      </c>
      <c r="AY130" s="14" t="s">
        <v>143</v>
      </c>
      <c r="BE130" s="150">
        <f>IF(N130="základná",J130,0)</f>
        <v>0</v>
      </c>
      <c r="BF130" s="150">
        <f>IF(N130="znížená",J130,0)</f>
        <v>5.7430000000000003</v>
      </c>
      <c r="BG130" s="150">
        <f>IF(N130="zákl. prenesená",J130,0)</f>
        <v>0</v>
      </c>
      <c r="BH130" s="150">
        <f>IF(N130="zníž. prenesená",J130,0)</f>
        <v>0</v>
      </c>
      <c r="BI130" s="150">
        <f>IF(N130="nulová",J130,0)</f>
        <v>0</v>
      </c>
      <c r="BJ130" s="14" t="s">
        <v>152</v>
      </c>
      <c r="BK130" s="151">
        <f>ROUND(I130*H130,3)</f>
        <v>5.7430000000000003</v>
      </c>
      <c r="BL130" s="14" t="s">
        <v>151</v>
      </c>
      <c r="BM130" s="149" t="s">
        <v>151</v>
      </c>
    </row>
    <row r="131" spans="1:65" s="12" customFormat="1" ht="22.9" customHeight="1">
      <c r="B131" s="126"/>
      <c r="D131" s="127" t="s">
        <v>70</v>
      </c>
      <c r="E131" s="136" t="s">
        <v>179</v>
      </c>
      <c r="F131" s="136" t="s">
        <v>180</v>
      </c>
      <c r="J131" s="137">
        <f>BK131</f>
        <v>43.237999999999992</v>
      </c>
      <c r="L131" s="126"/>
      <c r="M131" s="130"/>
      <c r="N131" s="131"/>
      <c r="O131" s="131"/>
      <c r="P131" s="132">
        <f>SUM(P132:P135)</f>
        <v>0</v>
      </c>
      <c r="Q131" s="131"/>
      <c r="R131" s="132">
        <f>SUM(R132:R135)</f>
        <v>0</v>
      </c>
      <c r="S131" s="131"/>
      <c r="T131" s="133">
        <f>SUM(T132:T135)</f>
        <v>0</v>
      </c>
      <c r="AR131" s="127" t="s">
        <v>79</v>
      </c>
      <c r="AT131" s="134" t="s">
        <v>70</v>
      </c>
      <c r="AU131" s="134" t="s">
        <v>79</v>
      </c>
      <c r="AY131" s="127" t="s">
        <v>143</v>
      </c>
      <c r="BK131" s="135">
        <f>SUM(BK132:BK135)</f>
        <v>43.237999999999992</v>
      </c>
    </row>
    <row r="132" spans="1:65" s="2" customFormat="1" ht="24" customHeight="1">
      <c r="A132" s="26"/>
      <c r="B132" s="138"/>
      <c r="C132" s="139" t="s">
        <v>144</v>
      </c>
      <c r="D132" s="139" t="s">
        <v>147</v>
      </c>
      <c r="E132" s="140" t="s">
        <v>1064</v>
      </c>
      <c r="F132" s="141" t="s">
        <v>1065</v>
      </c>
      <c r="G132" s="142" t="s">
        <v>172</v>
      </c>
      <c r="H132" s="143">
        <v>4</v>
      </c>
      <c r="I132" s="143">
        <v>5.7249999999999996</v>
      </c>
      <c r="J132" s="143">
        <f>ROUND(I132*H132,3)</f>
        <v>22.9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151</v>
      </c>
      <c r="AT132" s="149" t="s">
        <v>147</v>
      </c>
      <c r="AU132" s="149" t="s">
        <v>152</v>
      </c>
      <c r="AY132" s="14" t="s">
        <v>143</v>
      </c>
      <c r="BE132" s="150">
        <f>IF(N132="základná",J132,0)</f>
        <v>0</v>
      </c>
      <c r="BF132" s="150">
        <f>IF(N132="znížená",J132,0)</f>
        <v>22.9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152</v>
      </c>
      <c r="BK132" s="151">
        <f>ROUND(I132*H132,3)</f>
        <v>22.9</v>
      </c>
      <c r="BL132" s="14" t="s">
        <v>151</v>
      </c>
      <c r="BM132" s="149" t="s">
        <v>153</v>
      </c>
    </row>
    <row r="133" spans="1:65" s="2" customFormat="1" ht="36" customHeight="1">
      <c r="A133" s="26"/>
      <c r="B133" s="138"/>
      <c r="C133" s="139" t="s">
        <v>151</v>
      </c>
      <c r="D133" s="139" t="s">
        <v>147</v>
      </c>
      <c r="E133" s="140" t="s">
        <v>1069</v>
      </c>
      <c r="F133" s="141" t="s">
        <v>1070</v>
      </c>
      <c r="G133" s="142" t="s">
        <v>275</v>
      </c>
      <c r="H133" s="143">
        <v>9</v>
      </c>
      <c r="I133" s="143">
        <v>1.968</v>
      </c>
      <c r="J133" s="143">
        <f>ROUND(I133*H133,3)</f>
        <v>17.712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151</v>
      </c>
      <c r="AT133" s="149" t="s">
        <v>147</v>
      </c>
      <c r="AU133" s="149" t="s">
        <v>152</v>
      </c>
      <c r="AY133" s="14" t="s">
        <v>143</v>
      </c>
      <c r="BE133" s="150">
        <f>IF(N133="základná",J133,0)</f>
        <v>0</v>
      </c>
      <c r="BF133" s="150">
        <f>IF(N133="znížená",J133,0)</f>
        <v>17.712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4" t="s">
        <v>152</v>
      </c>
      <c r="BK133" s="151">
        <f>ROUND(I133*H133,3)</f>
        <v>17.712</v>
      </c>
      <c r="BL133" s="14" t="s">
        <v>151</v>
      </c>
      <c r="BM133" s="149" t="s">
        <v>161</v>
      </c>
    </row>
    <row r="134" spans="1:65" s="2" customFormat="1" ht="24" customHeight="1">
      <c r="A134" s="26"/>
      <c r="B134" s="138"/>
      <c r="C134" s="139" t="s">
        <v>181</v>
      </c>
      <c r="D134" s="139" t="s">
        <v>147</v>
      </c>
      <c r="E134" s="140" t="s">
        <v>1075</v>
      </c>
      <c r="F134" s="141" t="s">
        <v>1076</v>
      </c>
      <c r="G134" s="142" t="s">
        <v>215</v>
      </c>
      <c r="H134" s="143">
        <v>0.152</v>
      </c>
      <c r="I134" s="143">
        <v>7.242</v>
      </c>
      <c r="J134" s="143">
        <f>ROUND(I134*H134,3)</f>
        <v>1.101</v>
      </c>
      <c r="K134" s="144"/>
      <c r="L134" s="27"/>
      <c r="M134" s="145" t="s">
        <v>1</v>
      </c>
      <c r="N134" s="146" t="s">
        <v>37</v>
      </c>
      <c r="O134" s="147">
        <v>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151</v>
      </c>
      <c r="AT134" s="149" t="s">
        <v>147</v>
      </c>
      <c r="AU134" s="149" t="s">
        <v>152</v>
      </c>
      <c r="AY134" s="14" t="s">
        <v>143</v>
      </c>
      <c r="BE134" s="150">
        <f>IF(N134="základná",J134,0)</f>
        <v>0</v>
      </c>
      <c r="BF134" s="150">
        <f>IF(N134="znížená",J134,0)</f>
        <v>1.101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4" t="s">
        <v>152</v>
      </c>
      <c r="BK134" s="151">
        <f>ROUND(I134*H134,3)</f>
        <v>1.101</v>
      </c>
      <c r="BL134" s="14" t="s">
        <v>151</v>
      </c>
      <c r="BM134" s="149" t="s">
        <v>164</v>
      </c>
    </row>
    <row r="135" spans="1:65" s="2" customFormat="1" ht="16.5" customHeight="1">
      <c r="A135" s="26"/>
      <c r="B135" s="138"/>
      <c r="C135" s="139" t="s">
        <v>153</v>
      </c>
      <c r="D135" s="139" t="s">
        <v>147</v>
      </c>
      <c r="E135" s="140" t="s">
        <v>213</v>
      </c>
      <c r="F135" s="141" t="s">
        <v>214</v>
      </c>
      <c r="G135" s="142" t="s">
        <v>215</v>
      </c>
      <c r="H135" s="143">
        <v>0.152</v>
      </c>
      <c r="I135" s="143">
        <v>10.032999999999999</v>
      </c>
      <c r="J135" s="143">
        <f>ROUND(I135*H135,3)</f>
        <v>1.5249999999999999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151</v>
      </c>
      <c r="AT135" s="149" t="s">
        <v>147</v>
      </c>
      <c r="AU135" s="149" t="s">
        <v>152</v>
      </c>
      <c r="AY135" s="14" t="s">
        <v>143</v>
      </c>
      <c r="BE135" s="150">
        <f>IF(N135="základná",J135,0)</f>
        <v>0</v>
      </c>
      <c r="BF135" s="150">
        <f>IF(N135="znížená",J135,0)</f>
        <v>1.5249999999999999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4" t="s">
        <v>152</v>
      </c>
      <c r="BK135" s="151">
        <f>ROUND(I135*H135,3)</f>
        <v>1.5249999999999999</v>
      </c>
      <c r="BL135" s="14" t="s">
        <v>151</v>
      </c>
      <c r="BM135" s="149" t="s">
        <v>168</v>
      </c>
    </row>
    <row r="136" spans="1:65" s="12" customFormat="1" ht="25.9" customHeight="1">
      <c r="B136" s="126"/>
      <c r="D136" s="127" t="s">
        <v>70</v>
      </c>
      <c r="E136" s="128" t="s">
        <v>231</v>
      </c>
      <c r="F136" s="128" t="s">
        <v>232</v>
      </c>
      <c r="J136" s="129">
        <f>BK136</f>
        <v>7579.7530000000006</v>
      </c>
      <c r="L136" s="126"/>
      <c r="M136" s="130"/>
      <c r="N136" s="131"/>
      <c r="O136" s="131"/>
      <c r="P136" s="132">
        <f>P137+P144+P158+P172+P182</f>
        <v>0</v>
      </c>
      <c r="Q136" s="131"/>
      <c r="R136" s="132">
        <f>R137+R144+R158+R172+R182</f>
        <v>0</v>
      </c>
      <c r="S136" s="131"/>
      <c r="T136" s="133">
        <f>T137+T144+T158+T172+T182</f>
        <v>0</v>
      </c>
      <c r="AR136" s="127" t="s">
        <v>152</v>
      </c>
      <c r="AT136" s="134" t="s">
        <v>70</v>
      </c>
      <c r="AU136" s="134" t="s">
        <v>71</v>
      </c>
      <c r="AY136" s="127" t="s">
        <v>143</v>
      </c>
      <c r="BK136" s="135">
        <f>BK137+BK144+BK158+BK172+BK182</f>
        <v>7579.7530000000006</v>
      </c>
    </row>
    <row r="137" spans="1:65" s="12" customFormat="1" ht="22.9" customHeight="1">
      <c r="B137" s="126"/>
      <c r="D137" s="127" t="s">
        <v>70</v>
      </c>
      <c r="E137" s="136" t="s">
        <v>771</v>
      </c>
      <c r="F137" s="136" t="s">
        <v>772</v>
      </c>
      <c r="J137" s="137">
        <f>BK137</f>
        <v>588.81100000000004</v>
      </c>
      <c r="L137" s="126"/>
      <c r="M137" s="130"/>
      <c r="N137" s="131"/>
      <c r="O137" s="131"/>
      <c r="P137" s="132">
        <f>SUM(P138:P143)</f>
        <v>0</v>
      </c>
      <c r="Q137" s="131"/>
      <c r="R137" s="132">
        <f>SUM(R138:R143)</f>
        <v>0</v>
      </c>
      <c r="S137" s="131"/>
      <c r="T137" s="133">
        <f>SUM(T138:T143)</f>
        <v>0</v>
      </c>
      <c r="AR137" s="127" t="s">
        <v>152</v>
      </c>
      <c r="AT137" s="134" t="s">
        <v>70</v>
      </c>
      <c r="AU137" s="134" t="s">
        <v>79</v>
      </c>
      <c r="AY137" s="127" t="s">
        <v>143</v>
      </c>
      <c r="BK137" s="135">
        <f>SUM(BK138:BK143)</f>
        <v>588.81100000000004</v>
      </c>
    </row>
    <row r="138" spans="1:65" s="2" customFormat="1" ht="24" customHeight="1">
      <c r="A138" s="26"/>
      <c r="B138" s="138"/>
      <c r="C138" s="139" t="s">
        <v>187</v>
      </c>
      <c r="D138" s="139" t="s">
        <v>147</v>
      </c>
      <c r="E138" s="140" t="s">
        <v>1084</v>
      </c>
      <c r="F138" s="141" t="s">
        <v>1235</v>
      </c>
      <c r="G138" s="142" t="s">
        <v>275</v>
      </c>
      <c r="H138" s="143">
        <v>93</v>
      </c>
      <c r="I138" s="143">
        <v>2.4289999999999998</v>
      </c>
      <c r="J138" s="143">
        <f t="shared" ref="J138:J143" si="0">ROUND(I138*H138,3)</f>
        <v>225.89699999999999</v>
      </c>
      <c r="K138" s="144"/>
      <c r="L138" s="27"/>
      <c r="M138" s="145" t="s">
        <v>1</v>
      </c>
      <c r="N138" s="146" t="s">
        <v>37</v>
      </c>
      <c r="O138" s="147">
        <v>0</v>
      </c>
      <c r="P138" s="147">
        <f t="shared" ref="P138:P143" si="1">O138*H138</f>
        <v>0</v>
      </c>
      <c r="Q138" s="147">
        <v>0</v>
      </c>
      <c r="R138" s="147">
        <f t="shared" ref="R138:R143" si="2">Q138*H138</f>
        <v>0</v>
      </c>
      <c r="S138" s="147">
        <v>0</v>
      </c>
      <c r="T138" s="148">
        <f t="shared" ref="T138:T143" si="3"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178</v>
      </c>
      <c r="AT138" s="149" t="s">
        <v>147</v>
      </c>
      <c r="AU138" s="149" t="s">
        <v>152</v>
      </c>
      <c r="AY138" s="14" t="s">
        <v>143</v>
      </c>
      <c r="BE138" s="150">
        <f t="shared" ref="BE138:BE143" si="4">IF(N138="základná",J138,0)</f>
        <v>0</v>
      </c>
      <c r="BF138" s="150">
        <f t="shared" ref="BF138:BF143" si="5">IF(N138="znížená",J138,0)</f>
        <v>225.89699999999999</v>
      </c>
      <c r="BG138" s="150">
        <f t="shared" ref="BG138:BG143" si="6">IF(N138="zákl. prenesená",J138,0)</f>
        <v>0</v>
      </c>
      <c r="BH138" s="150">
        <f t="shared" ref="BH138:BH143" si="7">IF(N138="zníž. prenesená",J138,0)</f>
        <v>0</v>
      </c>
      <c r="BI138" s="150">
        <f t="shared" ref="BI138:BI143" si="8">IF(N138="nulová",J138,0)</f>
        <v>0</v>
      </c>
      <c r="BJ138" s="14" t="s">
        <v>152</v>
      </c>
      <c r="BK138" s="151">
        <f t="shared" ref="BK138:BK143" si="9">ROUND(I138*H138,3)</f>
        <v>225.89699999999999</v>
      </c>
      <c r="BL138" s="14" t="s">
        <v>178</v>
      </c>
      <c r="BM138" s="149" t="s">
        <v>173</v>
      </c>
    </row>
    <row r="139" spans="1:65" s="2" customFormat="1" ht="16.5" customHeight="1">
      <c r="A139" s="26"/>
      <c r="B139" s="138"/>
      <c r="C139" s="152" t="s">
        <v>161</v>
      </c>
      <c r="D139" s="152" t="s">
        <v>175</v>
      </c>
      <c r="E139" s="153" t="s">
        <v>1092</v>
      </c>
      <c r="F139" s="154" t="s">
        <v>1236</v>
      </c>
      <c r="G139" s="155" t="s">
        <v>275</v>
      </c>
      <c r="H139" s="156">
        <v>33</v>
      </c>
      <c r="I139" s="156">
        <v>1.0029999999999999</v>
      </c>
      <c r="J139" s="156">
        <f t="shared" si="0"/>
        <v>33.098999999999997</v>
      </c>
      <c r="K139" s="157"/>
      <c r="L139" s="158"/>
      <c r="M139" s="159" t="s">
        <v>1</v>
      </c>
      <c r="N139" s="160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209</v>
      </c>
      <c r="AT139" s="149" t="s">
        <v>175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33.098999999999997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33.098999999999997</v>
      </c>
      <c r="BL139" s="14" t="s">
        <v>178</v>
      </c>
      <c r="BM139" s="149" t="s">
        <v>178</v>
      </c>
    </row>
    <row r="140" spans="1:65" s="2" customFormat="1" ht="16.5" customHeight="1">
      <c r="A140" s="26"/>
      <c r="B140" s="138"/>
      <c r="C140" s="152" t="s">
        <v>179</v>
      </c>
      <c r="D140" s="152" t="s">
        <v>175</v>
      </c>
      <c r="E140" s="153" t="s">
        <v>1237</v>
      </c>
      <c r="F140" s="154" t="s">
        <v>1238</v>
      </c>
      <c r="G140" s="155" t="s">
        <v>275</v>
      </c>
      <c r="H140" s="156">
        <v>60</v>
      </c>
      <c r="I140" s="156">
        <v>1.137</v>
      </c>
      <c r="J140" s="156">
        <f t="shared" si="0"/>
        <v>68.22</v>
      </c>
      <c r="K140" s="157"/>
      <c r="L140" s="158"/>
      <c r="M140" s="159" t="s">
        <v>1</v>
      </c>
      <c r="N140" s="160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209</v>
      </c>
      <c r="AT140" s="149" t="s">
        <v>175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68.22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68.22</v>
      </c>
      <c r="BL140" s="14" t="s">
        <v>178</v>
      </c>
      <c r="BM140" s="149" t="s">
        <v>184</v>
      </c>
    </row>
    <row r="141" spans="1:65" s="2" customFormat="1" ht="16.5" customHeight="1">
      <c r="A141" s="26"/>
      <c r="B141" s="138"/>
      <c r="C141" s="139" t="s">
        <v>164</v>
      </c>
      <c r="D141" s="139" t="s">
        <v>147</v>
      </c>
      <c r="E141" s="140" t="s">
        <v>1094</v>
      </c>
      <c r="F141" s="141" t="s">
        <v>1095</v>
      </c>
      <c r="G141" s="142" t="s">
        <v>275</v>
      </c>
      <c r="H141" s="143">
        <v>54</v>
      </c>
      <c r="I141" s="143">
        <v>2.56</v>
      </c>
      <c r="J141" s="143">
        <f t="shared" si="0"/>
        <v>138.24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178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138.24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138.24</v>
      </c>
      <c r="BL141" s="14" t="s">
        <v>178</v>
      </c>
      <c r="BM141" s="149" t="s">
        <v>7</v>
      </c>
    </row>
    <row r="142" spans="1:65" s="2" customFormat="1" ht="16.5" customHeight="1">
      <c r="A142" s="26"/>
      <c r="B142" s="138"/>
      <c r="C142" s="152" t="s">
        <v>216</v>
      </c>
      <c r="D142" s="152" t="s">
        <v>175</v>
      </c>
      <c r="E142" s="153" t="s">
        <v>1239</v>
      </c>
      <c r="F142" s="154" t="s">
        <v>1240</v>
      </c>
      <c r="G142" s="155" t="s">
        <v>275</v>
      </c>
      <c r="H142" s="156">
        <v>55.08</v>
      </c>
      <c r="I142" s="156">
        <v>2.1190000000000002</v>
      </c>
      <c r="J142" s="156">
        <f t="shared" si="0"/>
        <v>116.715</v>
      </c>
      <c r="K142" s="157"/>
      <c r="L142" s="158"/>
      <c r="M142" s="159" t="s">
        <v>1</v>
      </c>
      <c r="N142" s="160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209</v>
      </c>
      <c r="AT142" s="149" t="s">
        <v>175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116.715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116.715</v>
      </c>
      <c r="BL142" s="14" t="s">
        <v>178</v>
      </c>
      <c r="BM142" s="149" t="s">
        <v>190</v>
      </c>
    </row>
    <row r="143" spans="1:65" s="2" customFormat="1" ht="24" customHeight="1">
      <c r="A143" s="26"/>
      <c r="B143" s="138"/>
      <c r="C143" s="139" t="s">
        <v>168</v>
      </c>
      <c r="D143" s="139" t="s">
        <v>147</v>
      </c>
      <c r="E143" s="140" t="s">
        <v>797</v>
      </c>
      <c r="F143" s="141" t="s">
        <v>798</v>
      </c>
      <c r="G143" s="142" t="s">
        <v>292</v>
      </c>
      <c r="H143" s="143">
        <v>6.0839999999999996</v>
      </c>
      <c r="I143" s="143">
        <v>1.09141724</v>
      </c>
      <c r="J143" s="143">
        <f t="shared" si="0"/>
        <v>6.64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178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6.64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6.64</v>
      </c>
      <c r="BL143" s="14" t="s">
        <v>178</v>
      </c>
      <c r="BM143" s="149" t="s">
        <v>194</v>
      </c>
    </row>
    <row r="144" spans="1:65" s="12" customFormat="1" ht="22.9" customHeight="1">
      <c r="B144" s="126"/>
      <c r="D144" s="127" t="s">
        <v>70</v>
      </c>
      <c r="E144" s="136" t="s">
        <v>1241</v>
      </c>
      <c r="F144" s="136" t="s">
        <v>1242</v>
      </c>
      <c r="J144" s="137">
        <f>BK144</f>
        <v>4568.0030000000006</v>
      </c>
      <c r="L144" s="126"/>
      <c r="M144" s="130"/>
      <c r="N144" s="131"/>
      <c r="O144" s="131"/>
      <c r="P144" s="132">
        <f>SUM(P145:P157)</f>
        <v>0</v>
      </c>
      <c r="Q144" s="131"/>
      <c r="R144" s="132">
        <f>SUM(R145:R157)</f>
        <v>0</v>
      </c>
      <c r="S144" s="131"/>
      <c r="T144" s="133">
        <f>SUM(T145:T157)</f>
        <v>0</v>
      </c>
      <c r="AR144" s="127" t="s">
        <v>152</v>
      </c>
      <c r="AT144" s="134" t="s">
        <v>70</v>
      </c>
      <c r="AU144" s="134" t="s">
        <v>79</v>
      </c>
      <c r="AY144" s="127" t="s">
        <v>143</v>
      </c>
      <c r="BK144" s="135">
        <f>SUM(BK145:BK157)</f>
        <v>4568.0030000000006</v>
      </c>
    </row>
    <row r="145" spans="1:65" s="2" customFormat="1" ht="16.5" customHeight="1">
      <c r="A145" s="26"/>
      <c r="B145" s="138"/>
      <c r="C145" s="139" t="s">
        <v>222</v>
      </c>
      <c r="D145" s="139" t="s">
        <v>147</v>
      </c>
      <c r="E145" s="140" t="s">
        <v>1243</v>
      </c>
      <c r="F145" s="141" t="s">
        <v>1244</v>
      </c>
      <c r="G145" s="142" t="s">
        <v>275</v>
      </c>
      <c r="H145" s="143">
        <v>33</v>
      </c>
      <c r="I145" s="143">
        <v>19.847000000000001</v>
      </c>
      <c r="J145" s="143">
        <f t="shared" ref="J145:J157" si="10">ROUND(I145*H145,3)</f>
        <v>654.95100000000002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ref="P145:P157" si="11">O145*H145</f>
        <v>0</v>
      </c>
      <c r="Q145" s="147">
        <v>0</v>
      </c>
      <c r="R145" s="147">
        <f t="shared" ref="R145:R157" si="12">Q145*H145</f>
        <v>0</v>
      </c>
      <c r="S145" s="147">
        <v>0</v>
      </c>
      <c r="T145" s="148">
        <f t="shared" ref="T145:T157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178</v>
      </c>
      <c r="AT145" s="149" t="s">
        <v>147</v>
      </c>
      <c r="AU145" s="149" t="s">
        <v>152</v>
      </c>
      <c r="AY145" s="14" t="s">
        <v>143</v>
      </c>
      <c r="BE145" s="150">
        <f t="shared" ref="BE145:BE157" si="14">IF(N145="základná",J145,0)</f>
        <v>0</v>
      </c>
      <c r="BF145" s="150">
        <f t="shared" ref="BF145:BF157" si="15">IF(N145="znížená",J145,0)</f>
        <v>654.95100000000002</v>
      </c>
      <c r="BG145" s="150">
        <f t="shared" ref="BG145:BG157" si="16">IF(N145="zákl. prenesená",J145,0)</f>
        <v>0</v>
      </c>
      <c r="BH145" s="150">
        <f t="shared" ref="BH145:BH157" si="17">IF(N145="zníž. prenesená",J145,0)</f>
        <v>0</v>
      </c>
      <c r="BI145" s="150">
        <f t="shared" ref="BI145:BI157" si="18">IF(N145="nulová",J145,0)</f>
        <v>0</v>
      </c>
      <c r="BJ145" s="14" t="s">
        <v>152</v>
      </c>
      <c r="BK145" s="151">
        <f t="shared" ref="BK145:BK157" si="19">ROUND(I145*H145,3)</f>
        <v>654.95100000000002</v>
      </c>
      <c r="BL145" s="14" t="s">
        <v>178</v>
      </c>
      <c r="BM145" s="149" t="s">
        <v>198</v>
      </c>
    </row>
    <row r="146" spans="1:65" s="2" customFormat="1" ht="16.5" customHeight="1">
      <c r="A146" s="26"/>
      <c r="B146" s="138"/>
      <c r="C146" s="139" t="s">
        <v>173</v>
      </c>
      <c r="D146" s="139" t="s">
        <v>147</v>
      </c>
      <c r="E146" s="140" t="s">
        <v>1245</v>
      </c>
      <c r="F146" s="141" t="s">
        <v>1246</v>
      </c>
      <c r="G146" s="142" t="s">
        <v>275</v>
      </c>
      <c r="H146" s="143">
        <v>60</v>
      </c>
      <c r="I146" s="143">
        <v>28.041</v>
      </c>
      <c r="J146" s="143">
        <f t="shared" si="10"/>
        <v>1682.46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178</v>
      </c>
      <c r="AT146" s="149" t="s">
        <v>147</v>
      </c>
      <c r="AU146" s="149" t="s">
        <v>152</v>
      </c>
      <c r="AY146" s="14" t="s">
        <v>143</v>
      </c>
      <c r="BE146" s="150">
        <f t="shared" si="14"/>
        <v>0</v>
      </c>
      <c r="BF146" s="150">
        <f t="shared" si="15"/>
        <v>1682.46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152</v>
      </c>
      <c r="BK146" s="151">
        <f t="shared" si="19"/>
        <v>1682.46</v>
      </c>
      <c r="BL146" s="14" t="s">
        <v>178</v>
      </c>
      <c r="BM146" s="149" t="s">
        <v>202</v>
      </c>
    </row>
    <row r="147" spans="1:65" s="2" customFormat="1" ht="16.5" customHeight="1">
      <c r="A147" s="26"/>
      <c r="B147" s="138"/>
      <c r="C147" s="139" t="s">
        <v>235</v>
      </c>
      <c r="D147" s="139" t="s">
        <v>147</v>
      </c>
      <c r="E147" s="140" t="s">
        <v>1247</v>
      </c>
      <c r="F147" s="141" t="s">
        <v>1248</v>
      </c>
      <c r="G147" s="142" t="s">
        <v>275</v>
      </c>
      <c r="H147" s="143">
        <v>54.8</v>
      </c>
      <c r="I147" s="143">
        <v>31.007000000000001</v>
      </c>
      <c r="J147" s="143">
        <f t="shared" si="10"/>
        <v>1699.184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178</v>
      </c>
      <c r="AT147" s="149" t="s">
        <v>147</v>
      </c>
      <c r="AU147" s="149" t="s">
        <v>152</v>
      </c>
      <c r="AY147" s="14" t="s">
        <v>143</v>
      </c>
      <c r="BE147" s="150">
        <f t="shared" si="14"/>
        <v>0</v>
      </c>
      <c r="BF147" s="150">
        <f t="shared" si="15"/>
        <v>1699.184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152</v>
      </c>
      <c r="BK147" s="151">
        <f t="shared" si="19"/>
        <v>1699.184</v>
      </c>
      <c r="BL147" s="14" t="s">
        <v>178</v>
      </c>
      <c r="BM147" s="149" t="s">
        <v>206</v>
      </c>
    </row>
    <row r="148" spans="1:65" s="2" customFormat="1" ht="16.5" customHeight="1">
      <c r="A148" s="26"/>
      <c r="B148" s="138"/>
      <c r="C148" s="139" t="s">
        <v>178</v>
      </c>
      <c r="D148" s="139" t="s">
        <v>147</v>
      </c>
      <c r="E148" s="140" t="s">
        <v>1249</v>
      </c>
      <c r="F148" s="141" t="s">
        <v>1250</v>
      </c>
      <c r="G148" s="142" t="s">
        <v>275</v>
      </c>
      <c r="H148" s="143">
        <v>147</v>
      </c>
      <c r="I148" s="143">
        <v>0.34599999999999997</v>
      </c>
      <c r="J148" s="143">
        <f t="shared" si="10"/>
        <v>50.862000000000002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178</v>
      </c>
      <c r="AT148" s="149" t="s">
        <v>147</v>
      </c>
      <c r="AU148" s="149" t="s">
        <v>152</v>
      </c>
      <c r="AY148" s="14" t="s">
        <v>143</v>
      </c>
      <c r="BE148" s="150">
        <f t="shared" si="14"/>
        <v>0</v>
      </c>
      <c r="BF148" s="150">
        <f t="shared" si="15"/>
        <v>50.862000000000002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152</v>
      </c>
      <c r="BK148" s="151">
        <f t="shared" si="19"/>
        <v>50.862000000000002</v>
      </c>
      <c r="BL148" s="14" t="s">
        <v>178</v>
      </c>
      <c r="BM148" s="149" t="s">
        <v>209</v>
      </c>
    </row>
    <row r="149" spans="1:65" s="2" customFormat="1" ht="16.5" customHeight="1">
      <c r="A149" s="26"/>
      <c r="B149" s="138"/>
      <c r="C149" s="139" t="s">
        <v>241</v>
      </c>
      <c r="D149" s="139" t="s">
        <v>147</v>
      </c>
      <c r="E149" s="140" t="s">
        <v>1251</v>
      </c>
      <c r="F149" s="141" t="s">
        <v>1252</v>
      </c>
      <c r="G149" s="142" t="s">
        <v>275</v>
      </c>
      <c r="H149" s="143">
        <v>147</v>
      </c>
      <c r="I149" s="143">
        <v>0.44600000000000001</v>
      </c>
      <c r="J149" s="143">
        <f t="shared" si="10"/>
        <v>65.561999999999998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178</v>
      </c>
      <c r="AT149" s="149" t="s">
        <v>147</v>
      </c>
      <c r="AU149" s="149" t="s">
        <v>152</v>
      </c>
      <c r="AY149" s="14" t="s">
        <v>143</v>
      </c>
      <c r="BE149" s="150">
        <f t="shared" si="14"/>
        <v>0</v>
      </c>
      <c r="BF149" s="150">
        <f t="shared" si="15"/>
        <v>65.561999999999998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152</v>
      </c>
      <c r="BK149" s="151">
        <f t="shared" si="19"/>
        <v>65.561999999999998</v>
      </c>
      <c r="BL149" s="14" t="s">
        <v>178</v>
      </c>
      <c r="BM149" s="149" t="s">
        <v>212</v>
      </c>
    </row>
    <row r="150" spans="1:65" s="2" customFormat="1" ht="16.5" customHeight="1">
      <c r="A150" s="26"/>
      <c r="B150" s="138"/>
      <c r="C150" s="139" t="s">
        <v>184</v>
      </c>
      <c r="D150" s="139" t="s">
        <v>147</v>
      </c>
      <c r="E150" s="140" t="s">
        <v>1253</v>
      </c>
      <c r="F150" s="141" t="s">
        <v>1254</v>
      </c>
      <c r="G150" s="142" t="s">
        <v>520</v>
      </c>
      <c r="H150" s="143">
        <v>5</v>
      </c>
      <c r="I150" s="143">
        <v>0.57699999999999996</v>
      </c>
      <c r="J150" s="143">
        <f t="shared" si="10"/>
        <v>2.8849999999999998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178</v>
      </c>
      <c r="AT150" s="149" t="s">
        <v>147</v>
      </c>
      <c r="AU150" s="149" t="s">
        <v>152</v>
      </c>
      <c r="AY150" s="14" t="s">
        <v>143</v>
      </c>
      <c r="BE150" s="150">
        <f t="shared" si="14"/>
        <v>0</v>
      </c>
      <c r="BF150" s="150">
        <f t="shared" si="15"/>
        <v>2.8849999999999998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152</v>
      </c>
      <c r="BK150" s="151">
        <f t="shared" si="19"/>
        <v>2.8849999999999998</v>
      </c>
      <c r="BL150" s="14" t="s">
        <v>178</v>
      </c>
      <c r="BM150" s="149" t="s">
        <v>203</v>
      </c>
    </row>
    <row r="151" spans="1:65" s="2" customFormat="1" ht="16.5" customHeight="1">
      <c r="A151" s="26"/>
      <c r="B151" s="138"/>
      <c r="C151" s="139" t="s">
        <v>256</v>
      </c>
      <c r="D151" s="139" t="s">
        <v>147</v>
      </c>
      <c r="E151" s="140" t="s">
        <v>1255</v>
      </c>
      <c r="F151" s="141" t="s">
        <v>1256</v>
      </c>
      <c r="G151" s="142" t="s">
        <v>520</v>
      </c>
      <c r="H151" s="143">
        <v>30</v>
      </c>
      <c r="I151" s="143">
        <v>9.8260000000000005</v>
      </c>
      <c r="J151" s="143">
        <f t="shared" si="10"/>
        <v>294.77999999999997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178</v>
      </c>
      <c r="AT151" s="149" t="s">
        <v>147</v>
      </c>
      <c r="AU151" s="149" t="s">
        <v>152</v>
      </c>
      <c r="AY151" s="14" t="s">
        <v>143</v>
      </c>
      <c r="BE151" s="150">
        <f t="shared" si="14"/>
        <v>0</v>
      </c>
      <c r="BF151" s="150">
        <f t="shared" si="15"/>
        <v>294.77999999999997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152</v>
      </c>
      <c r="BK151" s="151">
        <f t="shared" si="19"/>
        <v>294.77999999999997</v>
      </c>
      <c r="BL151" s="14" t="s">
        <v>178</v>
      </c>
      <c r="BM151" s="149" t="s">
        <v>199</v>
      </c>
    </row>
    <row r="152" spans="1:65" s="2" customFormat="1" ht="24" customHeight="1">
      <c r="A152" s="26"/>
      <c r="B152" s="138"/>
      <c r="C152" s="139" t="s">
        <v>7</v>
      </c>
      <c r="D152" s="139" t="s">
        <v>147</v>
      </c>
      <c r="E152" s="140" t="s">
        <v>1257</v>
      </c>
      <c r="F152" s="141" t="s">
        <v>1258</v>
      </c>
      <c r="G152" s="142" t="s">
        <v>172</v>
      </c>
      <c r="H152" s="143">
        <v>2</v>
      </c>
      <c r="I152" s="143">
        <v>2.9620000000000002</v>
      </c>
      <c r="J152" s="143">
        <f t="shared" si="10"/>
        <v>5.9240000000000004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178</v>
      </c>
      <c r="AT152" s="149" t="s">
        <v>147</v>
      </c>
      <c r="AU152" s="149" t="s">
        <v>152</v>
      </c>
      <c r="AY152" s="14" t="s">
        <v>143</v>
      </c>
      <c r="BE152" s="150">
        <f t="shared" si="14"/>
        <v>0</v>
      </c>
      <c r="BF152" s="150">
        <f t="shared" si="15"/>
        <v>5.9240000000000004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152</v>
      </c>
      <c r="BK152" s="151">
        <f t="shared" si="19"/>
        <v>5.9240000000000004</v>
      </c>
      <c r="BL152" s="14" t="s">
        <v>178</v>
      </c>
      <c r="BM152" s="149" t="s">
        <v>221</v>
      </c>
    </row>
    <row r="153" spans="1:65" s="2" customFormat="1" ht="24" customHeight="1">
      <c r="A153" s="26"/>
      <c r="B153" s="138"/>
      <c r="C153" s="139" t="s">
        <v>265</v>
      </c>
      <c r="D153" s="139" t="s">
        <v>147</v>
      </c>
      <c r="E153" s="140" t="s">
        <v>1259</v>
      </c>
      <c r="F153" s="141" t="s">
        <v>1260</v>
      </c>
      <c r="G153" s="142" t="s">
        <v>172</v>
      </c>
      <c r="H153" s="143">
        <v>2</v>
      </c>
      <c r="I153" s="143">
        <v>5.6779999999999999</v>
      </c>
      <c r="J153" s="143">
        <f t="shared" si="10"/>
        <v>11.356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178</v>
      </c>
      <c r="AT153" s="149" t="s">
        <v>147</v>
      </c>
      <c r="AU153" s="149" t="s">
        <v>152</v>
      </c>
      <c r="AY153" s="14" t="s">
        <v>143</v>
      </c>
      <c r="BE153" s="150">
        <f t="shared" si="14"/>
        <v>0</v>
      </c>
      <c r="BF153" s="150">
        <f t="shared" si="15"/>
        <v>11.356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152</v>
      </c>
      <c r="BK153" s="151">
        <f t="shared" si="19"/>
        <v>11.356</v>
      </c>
      <c r="BL153" s="14" t="s">
        <v>178</v>
      </c>
      <c r="BM153" s="149" t="s">
        <v>225</v>
      </c>
    </row>
    <row r="154" spans="1:65" s="2" customFormat="1" ht="24" customHeight="1">
      <c r="A154" s="26"/>
      <c r="B154" s="138"/>
      <c r="C154" s="139" t="s">
        <v>190</v>
      </c>
      <c r="D154" s="139" t="s">
        <v>147</v>
      </c>
      <c r="E154" s="140" t="s">
        <v>1261</v>
      </c>
      <c r="F154" s="141" t="s">
        <v>1262</v>
      </c>
      <c r="G154" s="142" t="s">
        <v>172</v>
      </c>
      <c r="H154" s="143">
        <v>2</v>
      </c>
      <c r="I154" s="143">
        <v>6.2750000000000004</v>
      </c>
      <c r="J154" s="143">
        <f t="shared" si="10"/>
        <v>12.55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178</v>
      </c>
      <c r="AT154" s="149" t="s">
        <v>147</v>
      </c>
      <c r="AU154" s="149" t="s">
        <v>152</v>
      </c>
      <c r="AY154" s="14" t="s">
        <v>143</v>
      </c>
      <c r="BE154" s="150">
        <f t="shared" si="14"/>
        <v>0</v>
      </c>
      <c r="BF154" s="150">
        <f t="shared" si="15"/>
        <v>12.55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152</v>
      </c>
      <c r="BK154" s="151">
        <f t="shared" si="19"/>
        <v>12.55</v>
      </c>
      <c r="BL154" s="14" t="s">
        <v>178</v>
      </c>
      <c r="BM154" s="149" t="s">
        <v>230</v>
      </c>
    </row>
    <row r="155" spans="1:65" s="2" customFormat="1" ht="16.5" customHeight="1">
      <c r="A155" s="26"/>
      <c r="B155" s="138"/>
      <c r="C155" s="139" t="s">
        <v>279</v>
      </c>
      <c r="D155" s="139" t="s">
        <v>147</v>
      </c>
      <c r="E155" s="140" t="s">
        <v>1263</v>
      </c>
      <c r="F155" s="141" t="s">
        <v>1264</v>
      </c>
      <c r="G155" s="142" t="s">
        <v>172</v>
      </c>
      <c r="H155" s="143">
        <v>2</v>
      </c>
      <c r="I155" s="143">
        <v>7.9329999999999998</v>
      </c>
      <c r="J155" s="143">
        <f t="shared" si="10"/>
        <v>15.866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178</v>
      </c>
      <c r="AT155" s="149" t="s">
        <v>147</v>
      </c>
      <c r="AU155" s="149" t="s">
        <v>152</v>
      </c>
      <c r="AY155" s="14" t="s">
        <v>143</v>
      </c>
      <c r="BE155" s="150">
        <f t="shared" si="14"/>
        <v>0</v>
      </c>
      <c r="BF155" s="150">
        <f t="shared" si="15"/>
        <v>15.866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152</v>
      </c>
      <c r="BK155" s="151">
        <f t="shared" si="19"/>
        <v>15.866</v>
      </c>
      <c r="BL155" s="14" t="s">
        <v>178</v>
      </c>
      <c r="BM155" s="149" t="s">
        <v>165</v>
      </c>
    </row>
    <row r="156" spans="1:65" s="2" customFormat="1" ht="16.5" customHeight="1">
      <c r="A156" s="26"/>
      <c r="B156" s="138"/>
      <c r="C156" s="139" t="s">
        <v>194</v>
      </c>
      <c r="D156" s="139" t="s">
        <v>147</v>
      </c>
      <c r="E156" s="140" t="s">
        <v>1265</v>
      </c>
      <c r="F156" s="141" t="s">
        <v>1266</v>
      </c>
      <c r="G156" s="142" t="s">
        <v>172</v>
      </c>
      <c r="H156" s="143">
        <v>2</v>
      </c>
      <c r="I156" s="143">
        <v>9.0809999999999995</v>
      </c>
      <c r="J156" s="143">
        <f t="shared" si="10"/>
        <v>18.161999999999999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178</v>
      </c>
      <c r="AT156" s="149" t="s">
        <v>147</v>
      </c>
      <c r="AU156" s="149" t="s">
        <v>152</v>
      </c>
      <c r="AY156" s="14" t="s">
        <v>143</v>
      </c>
      <c r="BE156" s="150">
        <f t="shared" si="14"/>
        <v>0</v>
      </c>
      <c r="BF156" s="150">
        <f t="shared" si="15"/>
        <v>18.161999999999999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152</v>
      </c>
      <c r="BK156" s="151">
        <f t="shared" si="19"/>
        <v>18.161999999999999</v>
      </c>
      <c r="BL156" s="14" t="s">
        <v>178</v>
      </c>
      <c r="BM156" s="149" t="s">
        <v>240</v>
      </c>
    </row>
    <row r="157" spans="1:65" s="2" customFormat="1" ht="24" customHeight="1">
      <c r="A157" s="26"/>
      <c r="B157" s="138"/>
      <c r="C157" s="139" t="s">
        <v>299</v>
      </c>
      <c r="D157" s="139" t="s">
        <v>147</v>
      </c>
      <c r="E157" s="140" t="s">
        <v>1267</v>
      </c>
      <c r="F157" s="141" t="s">
        <v>1268</v>
      </c>
      <c r="G157" s="142" t="s">
        <v>292</v>
      </c>
      <c r="H157" s="143">
        <v>45.716000000000001</v>
      </c>
      <c r="I157" s="143">
        <v>1.1694154400000001</v>
      </c>
      <c r="J157" s="143">
        <f t="shared" si="10"/>
        <v>53.460999999999999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178</v>
      </c>
      <c r="AT157" s="149" t="s">
        <v>147</v>
      </c>
      <c r="AU157" s="149" t="s">
        <v>152</v>
      </c>
      <c r="AY157" s="14" t="s">
        <v>143</v>
      </c>
      <c r="BE157" s="150">
        <f t="shared" si="14"/>
        <v>0</v>
      </c>
      <c r="BF157" s="150">
        <f t="shared" si="15"/>
        <v>53.460999999999999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53.460999999999999</v>
      </c>
      <c r="BL157" s="14" t="s">
        <v>178</v>
      </c>
      <c r="BM157" s="149" t="s">
        <v>245</v>
      </c>
    </row>
    <row r="158" spans="1:65" s="12" customFormat="1" ht="22.9" customHeight="1">
      <c r="B158" s="126"/>
      <c r="D158" s="127" t="s">
        <v>70</v>
      </c>
      <c r="E158" s="136" t="s">
        <v>1269</v>
      </c>
      <c r="F158" s="136" t="s">
        <v>1270</v>
      </c>
      <c r="J158" s="137">
        <f>BK158</f>
        <v>712.81600000000003</v>
      </c>
      <c r="L158" s="126"/>
      <c r="M158" s="130"/>
      <c r="N158" s="131"/>
      <c r="O158" s="131"/>
      <c r="P158" s="132">
        <f>SUM(P159:P171)</f>
        <v>0</v>
      </c>
      <c r="Q158" s="131"/>
      <c r="R158" s="132">
        <f>SUM(R159:R171)</f>
        <v>0</v>
      </c>
      <c r="S158" s="131"/>
      <c r="T158" s="133">
        <f>SUM(T159:T171)</f>
        <v>0</v>
      </c>
      <c r="AR158" s="127" t="s">
        <v>152</v>
      </c>
      <c r="AT158" s="134" t="s">
        <v>70</v>
      </c>
      <c r="AU158" s="134" t="s">
        <v>79</v>
      </c>
      <c r="AY158" s="127" t="s">
        <v>143</v>
      </c>
      <c r="BK158" s="135">
        <f>SUM(BK159:BK171)</f>
        <v>712.81600000000003</v>
      </c>
    </row>
    <row r="159" spans="1:65" s="2" customFormat="1" ht="24" customHeight="1">
      <c r="A159" s="26"/>
      <c r="B159" s="138"/>
      <c r="C159" s="139" t="s">
        <v>198</v>
      </c>
      <c r="D159" s="139" t="s">
        <v>147</v>
      </c>
      <c r="E159" s="140" t="s">
        <v>1271</v>
      </c>
      <c r="F159" s="141" t="s">
        <v>1272</v>
      </c>
      <c r="G159" s="142" t="s">
        <v>172</v>
      </c>
      <c r="H159" s="143">
        <v>2</v>
      </c>
      <c r="I159" s="143">
        <v>1.905</v>
      </c>
      <c r="J159" s="143">
        <f t="shared" ref="J159:J171" si="20">ROUND(I159*H159,3)</f>
        <v>3.81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 t="shared" ref="P159:P171" si="21">O159*H159</f>
        <v>0</v>
      </c>
      <c r="Q159" s="147">
        <v>0</v>
      </c>
      <c r="R159" s="147">
        <f t="shared" ref="R159:R171" si="22">Q159*H159</f>
        <v>0</v>
      </c>
      <c r="S159" s="147">
        <v>0</v>
      </c>
      <c r="T159" s="148">
        <f t="shared" ref="T159:T171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178</v>
      </c>
      <c r="AT159" s="149" t="s">
        <v>147</v>
      </c>
      <c r="AU159" s="149" t="s">
        <v>152</v>
      </c>
      <c r="AY159" s="14" t="s">
        <v>143</v>
      </c>
      <c r="BE159" s="150">
        <f t="shared" ref="BE159:BE171" si="24">IF(N159="základná",J159,0)</f>
        <v>0</v>
      </c>
      <c r="BF159" s="150">
        <f t="shared" ref="BF159:BF171" si="25">IF(N159="znížená",J159,0)</f>
        <v>3.81</v>
      </c>
      <c r="BG159" s="150">
        <f t="shared" ref="BG159:BG171" si="26">IF(N159="zákl. prenesená",J159,0)</f>
        <v>0</v>
      </c>
      <c r="BH159" s="150">
        <f t="shared" ref="BH159:BH171" si="27">IF(N159="zníž. prenesená",J159,0)</f>
        <v>0</v>
      </c>
      <c r="BI159" s="150">
        <f t="shared" ref="BI159:BI171" si="28">IF(N159="nulová",J159,0)</f>
        <v>0</v>
      </c>
      <c r="BJ159" s="14" t="s">
        <v>152</v>
      </c>
      <c r="BK159" s="151">
        <f t="shared" ref="BK159:BK171" si="29">ROUND(I159*H159,3)</f>
        <v>3.81</v>
      </c>
      <c r="BL159" s="14" t="s">
        <v>178</v>
      </c>
      <c r="BM159" s="149" t="s">
        <v>249</v>
      </c>
    </row>
    <row r="160" spans="1:65" s="2" customFormat="1" ht="24" customHeight="1">
      <c r="A160" s="26"/>
      <c r="B160" s="138"/>
      <c r="C160" s="152" t="s">
        <v>308</v>
      </c>
      <c r="D160" s="152" t="s">
        <v>175</v>
      </c>
      <c r="E160" s="153" t="s">
        <v>1273</v>
      </c>
      <c r="F160" s="154" t="s">
        <v>1274</v>
      </c>
      <c r="G160" s="155" t="s">
        <v>172</v>
      </c>
      <c r="H160" s="156">
        <v>2</v>
      </c>
      <c r="I160" s="156">
        <v>4.702</v>
      </c>
      <c r="J160" s="156">
        <f t="shared" si="20"/>
        <v>9.4039999999999999</v>
      </c>
      <c r="K160" s="157"/>
      <c r="L160" s="158"/>
      <c r="M160" s="159" t="s">
        <v>1</v>
      </c>
      <c r="N160" s="160" t="s">
        <v>37</v>
      </c>
      <c r="O160" s="147">
        <v>0</v>
      </c>
      <c r="P160" s="147">
        <f t="shared" si="21"/>
        <v>0</v>
      </c>
      <c r="Q160" s="147">
        <v>0</v>
      </c>
      <c r="R160" s="147">
        <f t="shared" si="22"/>
        <v>0</v>
      </c>
      <c r="S160" s="147">
        <v>0</v>
      </c>
      <c r="T160" s="148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209</v>
      </c>
      <c r="AT160" s="149" t="s">
        <v>175</v>
      </c>
      <c r="AU160" s="149" t="s">
        <v>152</v>
      </c>
      <c r="AY160" s="14" t="s">
        <v>143</v>
      </c>
      <c r="BE160" s="150">
        <f t="shared" si="24"/>
        <v>0</v>
      </c>
      <c r="BF160" s="150">
        <f t="shared" si="25"/>
        <v>9.4039999999999999</v>
      </c>
      <c r="BG160" s="150">
        <f t="shared" si="26"/>
        <v>0</v>
      </c>
      <c r="BH160" s="150">
        <f t="shared" si="27"/>
        <v>0</v>
      </c>
      <c r="BI160" s="150">
        <f t="shared" si="28"/>
        <v>0</v>
      </c>
      <c r="BJ160" s="14" t="s">
        <v>152</v>
      </c>
      <c r="BK160" s="151">
        <f t="shared" si="29"/>
        <v>9.4039999999999999</v>
      </c>
      <c r="BL160" s="14" t="s">
        <v>178</v>
      </c>
      <c r="BM160" s="149" t="s">
        <v>255</v>
      </c>
    </row>
    <row r="161" spans="1:65" s="2" customFormat="1" ht="24" customHeight="1">
      <c r="A161" s="26"/>
      <c r="B161" s="138"/>
      <c r="C161" s="139" t="s">
        <v>202</v>
      </c>
      <c r="D161" s="139" t="s">
        <v>147</v>
      </c>
      <c r="E161" s="140" t="s">
        <v>1275</v>
      </c>
      <c r="F161" s="141" t="s">
        <v>1276</v>
      </c>
      <c r="G161" s="142" t="s">
        <v>172</v>
      </c>
      <c r="H161" s="143">
        <v>2</v>
      </c>
      <c r="I161" s="143">
        <v>3.1869999999999998</v>
      </c>
      <c r="J161" s="143">
        <f t="shared" si="20"/>
        <v>6.3739999999999997</v>
      </c>
      <c r="K161" s="144"/>
      <c r="L161" s="27"/>
      <c r="M161" s="145" t="s">
        <v>1</v>
      </c>
      <c r="N161" s="146" t="s">
        <v>37</v>
      </c>
      <c r="O161" s="147">
        <v>0</v>
      </c>
      <c r="P161" s="147">
        <f t="shared" si="21"/>
        <v>0</v>
      </c>
      <c r="Q161" s="147">
        <v>0</v>
      </c>
      <c r="R161" s="147">
        <f t="shared" si="22"/>
        <v>0</v>
      </c>
      <c r="S161" s="147">
        <v>0</v>
      </c>
      <c r="T161" s="148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178</v>
      </c>
      <c r="AT161" s="149" t="s">
        <v>147</v>
      </c>
      <c r="AU161" s="149" t="s">
        <v>152</v>
      </c>
      <c r="AY161" s="14" t="s">
        <v>143</v>
      </c>
      <c r="BE161" s="150">
        <f t="shared" si="24"/>
        <v>0</v>
      </c>
      <c r="BF161" s="150">
        <f t="shared" si="25"/>
        <v>6.3739999999999997</v>
      </c>
      <c r="BG161" s="150">
        <f t="shared" si="26"/>
        <v>0</v>
      </c>
      <c r="BH161" s="150">
        <f t="shared" si="27"/>
        <v>0</v>
      </c>
      <c r="BI161" s="150">
        <f t="shared" si="28"/>
        <v>0</v>
      </c>
      <c r="BJ161" s="14" t="s">
        <v>152</v>
      </c>
      <c r="BK161" s="151">
        <f t="shared" si="29"/>
        <v>6.3739999999999997</v>
      </c>
      <c r="BL161" s="14" t="s">
        <v>178</v>
      </c>
      <c r="BM161" s="149" t="s">
        <v>259</v>
      </c>
    </row>
    <row r="162" spans="1:65" s="2" customFormat="1" ht="24" customHeight="1">
      <c r="A162" s="26"/>
      <c r="B162" s="138"/>
      <c r="C162" s="152" t="s">
        <v>315</v>
      </c>
      <c r="D162" s="152" t="s">
        <v>175</v>
      </c>
      <c r="E162" s="153" t="s">
        <v>1277</v>
      </c>
      <c r="F162" s="154" t="s">
        <v>1278</v>
      </c>
      <c r="G162" s="155" t="s">
        <v>172</v>
      </c>
      <c r="H162" s="156">
        <v>2</v>
      </c>
      <c r="I162" s="156">
        <v>57.563000000000002</v>
      </c>
      <c r="J162" s="156">
        <f t="shared" si="20"/>
        <v>115.126</v>
      </c>
      <c r="K162" s="157"/>
      <c r="L162" s="158"/>
      <c r="M162" s="159" t="s">
        <v>1</v>
      </c>
      <c r="N162" s="160" t="s">
        <v>37</v>
      </c>
      <c r="O162" s="147">
        <v>0</v>
      </c>
      <c r="P162" s="147">
        <f t="shared" si="21"/>
        <v>0</v>
      </c>
      <c r="Q162" s="147">
        <v>0</v>
      </c>
      <c r="R162" s="147">
        <f t="shared" si="22"/>
        <v>0</v>
      </c>
      <c r="S162" s="147">
        <v>0</v>
      </c>
      <c r="T162" s="148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209</v>
      </c>
      <c r="AT162" s="149" t="s">
        <v>175</v>
      </c>
      <c r="AU162" s="149" t="s">
        <v>152</v>
      </c>
      <c r="AY162" s="14" t="s">
        <v>143</v>
      </c>
      <c r="BE162" s="150">
        <f t="shared" si="24"/>
        <v>0</v>
      </c>
      <c r="BF162" s="150">
        <f t="shared" si="25"/>
        <v>115.126</v>
      </c>
      <c r="BG162" s="150">
        <f t="shared" si="26"/>
        <v>0</v>
      </c>
      <c r="BH162" s="150">
        <f t="shared" si="27"/>
        <v>0</v>
      </c>
      <c r="BI162" s="150">
        <f t="shared" si="28"/>
        <v>0</v>
      </c>
      <c r="BJ162" s="14" t="s">
        <v>152</v>
      </c>
      <c r="BK162" s="151">
        <f t="shared" si="29"/>
        <v>115.126</v>
      </c>
      <c r="BL162" s="14" t="s">
        <v>178</v>
      </c>
      <c r="BM162" s="149" t="s">
        <v>262</v>
      </c>
    </row>
    <row r="163" spans="1:65" s="2" customFormat="1" ht="24" customHeight="1">
      <c r="A163" s="26"/>
      <c r="B163" s="138"/>
      <c r="C163" s="139" t="s">
        <v>206</v>
      </c>
      <c r="D163" s="139" t="s">
        <v>147</v>
      </c>
      <c r="E163" s="140" t="s">
        <v>1279</v>
      </c>
      <c r="F163" s="141" t="s">
        <v>1280</v>
      </c>
      <c r="G163" s="142" t="s">
        <v>172</v>
      </c>
      <c r="H163" s="143">
        <v>1</v>
      </c>
      <c r="I163" s="143">
        <v>3.4470000000000001</v>
      </c>
      <c r="J163" s="143">
        <f t="shared" si="20"/>
        <v>3.4470000000000001</v>
      </c>
      <c r="K163" s="144"/>
      <c r="L163" s="27"/>
      <c r="M163" s="145" t="s">
        <v>1</v>
      </c>
      <c r="N163" s="146" t="s">
        <v>37</v>
      </c>
      <c r="O163" s="147">
        <v>0</v>
      </c>
      <c r="P163" s="147">
        <f t="shared" si="21"/>
        <v>0</v>
      </c>
      <c r="Q163" s="147">
        <v>0</v>
      </c>
      <c r="R163" s="147">
        <f t="shared" si="22"/>
        <v>0</v>
      </c>
      <c r="S163" s="147">
        <v>0</v>
      </c>
      <c r="T163" s="148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178</v>
      </c>
      <c r="AT163" s="149" t="s">
        <v>147</v>
      </c>
      <c r="AU163" s="149" t="s">
        <v>152</v>
      </c>
      <c r="AY163" s="14" t="s">
        <v>143</v>
      </c>
      <c r="BE163" s="150">
        <f t="shared" si="24"/>
        <v>0</v>
      </c>
      <c r="BF163" s="150">
        <f t="shared" si="25"/>
        <v>3.4470000000000001</v>
      </c>
      <c r="BG163" s="150">
        <f t="shared" si="26"/>
        <v>0</v>
      </c>
      <c r="BH163" s="150">
        <f t="shared" si="27"/>
        <v>0</v>
      </c>
      <c r="BI163" s="150">
        <f t="shared" si="28"/>
        <v>0</v>
      </c>
      <c r="BJ163" s="14" t="s">
        <v>152</v>
      </c>
      <c r="BK163" s="151">
        <f t="shared" si="29"/>
        <v>3.4470000000000001</v>
      </c>
      <c r="BL163" s="14" t="s">
        <v>178</v>
      </c>
      <c r="BM163" s="149" t="s">
        <v>268</v>
      </c>
    </row>
    <row r="164" spans="1:65" s="2" customFormat="1" ht="24" customHeight="1">
      <c r="A164" s="26"/>
      <c r="B164" s="138"/>
      <c r="C164" s="152" t="s">
        <v>326</v>
      </c>
      <c r="D164" s="152" t="s">
        <v>175</v>
      </c>
      <c r="E164" s="153" t="s">
        <v>1281</v>
      </c>
      <c r="F164" s="154" t="s">
        <v>1282</v>
      </c>
      <c r="G164" s="155" t="s">
        <v>172</v>
      </c>
      <c r="H164" s="156">
        <v>1</v>
      </c>
      <c r="I164" s="156">
        <v>59.091000000000001</v>
      </c>
      <c r="J164" s="156">
        <f t="shared" si="20"/>
        <v>59.091000000000001</v>
      </c>
      <c r="K164" s="157"/>
      <c r="L164" s="158"/>
      <c r="M164" s="159" t="s">
        <v>1</v>
      </c>
      <c r="N164" s="160" t="s">
        <v>37</v>
      </c>
      <c r="O164" s="147">
        <v>0</v>
      </c>
      <c r="P164" s="147">
        <f t="shared" si="21"/>
        <v>0</v>
      </c>
      <c r="Q164" s="147">
        <v>0</v>
      </c>
      <c r="R164" s="147">
        <f t="shared" si="22"/>
        <v>0</v>
      </c>
      <c r="S164" s="147">
        <v>0</v>
      </c>
      <c r="T164" s="148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209</v>
      </c>
      <c r="AT164" s="149" t="s">
        <v>175</v>
      </c>
      <c r="AU164" s="149" t="s">
        <v>152</v>
      </c>
      <c r="AY164" s="14" t="s">
        <v>143</v>
      </c>
      <c r="BE164" s="150">
        <f t="shared" si="24"/>
        <v>0</v>
      </c>
      <c r="BF164" s="150">
        <f t="shared" si="25"/>
        <v>59.091000000000001</v>
      </c>
      <c r="BG164" s="150">
        <f t="shared" si="26"/>
        <v>0</v>
      </c>
      <c r="BH164" s="150">
        <f t="shared" si="27"/>
        <v>0</v>
      </c>
      <c r="BI164" s="150">
        <f t="shared" si="28"/>
        <v>0</v>
      </c>
      <c r="BJ164" s="14" t="s">
        <v>152</v>
      </c>
      <c r="BK164" s="151">
        <f t="shared" si="29"/>
        <v>59.091000000000001</v>
      </c>
      <c r="BL164" s="14" t="s">
        <v>178</v>
      </c>
      <c r="BM164" s="149" t="s">
        <v>271</v>
      </c>
    </row>
    <row r="165" spans="1:65" s="2" customFormat="1" ht="24" customHeight="1">
      <c r="A165" s="26"/>
      <c r="B165" s="138"/>
      <c r="C165" s="139" t="s">
        <v>209</v>
      </c>
      <c r="D165" s="139" t="s">
        <v>147</v>
      </c>
      <c r="E165" s="140" t="s">
        <v>1283</v>
      </c>
      <c r="F165" s="141" t="s">
        <v>1284</v>
      </c>
      <c r="G165" s="142" t="s">
        <v>172</v>
      </c>
      <c r="H165" s="143">
        <v>1</v>
      </c>
      <c r="I165" s="143">
        <v>12.477</v>
      </c>
      <c r="J165" s="143">
        <f t="shared" si="20"/>
        <v>12.477</v>
      </c>
      <c r="K165" s="144"/>
      <c r="L165" s="27"/>
      <c r="M165" s="145" t="s">
        <v>1</v>
      </c>
      <c r="N165" s="146" t="s">
        <v>37</v>
      </c>
      <c r="O165" s="147">
        <v>0</v>
      </c>
      <c r="P165" s="147">
        <f t="shared" si="21"/>
        <v>0</v>
      </c>
      <c r="Q165" s="147">
        <v>0</v>
      </c>
      <c r="R165" s="147">
        <f t="shared" si="22"/>
        <v>0</v>
      </c>
      <c r="S165" s="147">
        <v>0</v>
      </c>
      <c r="T165" s="148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178</v>
      </c>
      <c r="AT165" s="149" t="s">
        <v>147</v>
      </c>
      <c r="AU165" s="149" t="s">
        <v>152</v>
      </c>
      <c r="AY165" s="14" t="s">
        <v>143</v>
      </c>
      <c r="BE165" s="150">
        <f t="shared" si="24"/>
        <v>0</v>
      </c>
      <c r="BF165" s="150">
        <f t="shared" si="25"/>
        <v>12.477</v>
      </c>
      <c r="BG165" s="150">
        <f t="shared" si="26"/>
        <v>0</v>
      </c>
      <c r="BH165" s="150">
        <f t="shared" si="27"/>
        <v>0</v>
      </c>
      <c r="BI165" s="150">
        <f t="shared" si="28"/>
        <v>0</v>
      </c>
      <c r="BJ165" s="14" t="s">
        <v>152</v>
      </c>
      <c r="BK165" s="151">
        <f t="shared" si="29"/>
        <v>12.477</v>
      </c>
      <c r="BL165" s="14" t="s">
        <v>178</v>
      </c>
      <c r="BM165" s="149" t="s">
        <v>276</v>
      </c>
    </row>
    <row r="166" spans="1:65" s="2" customFormat="1" ht="24" customHeight="1">
      <c r="A166" s="26"/>
      <c r="B166" s="138"/>
      <c r="C166" s="152" t="s">
        <v>333</v>
      </c>
      <c r="D166" s="152" t="s">
        <v>175</v>
      </c>
      <c r="E166" s="153" t="s">
        <v>1285</v>
      </c>
      <c r="F166" s="154" t="s">
        <v>1286</v>
      </c>
      <c r="G166" s="155" t="s">
        <v>172</v>
      </c>
      <c r="H166" s="156">
        <v>1</v>
      </c>
      <c r="I166" s="156">
        <v>271.94200000000001</v>
      </c>
      <c r="J166" s="156">
        <f t="shared" si="20"/>
        <v>271.94200000000001</v>
      </c>
      <c r="K166" s="157"/>
      <c r="L166" s="158"/>
      <c r="M166" s="159" t="s">
        <v>1</v>
      </c>
      <c r="N166" s="160" t="s">
        <v>37</v>
      </c>
      <c r="O166" s="147">
        <v>0</v>
      </c>
      <c r="P166" s="147">
        <f t="shared" si="21"/>
        <v>0</v>
      </c>
      <c r="Q166" s="147">
        <v>0</v>
      </c>
      <c r="R166" s="147">
        <f t="shared" si="22"/>
        <v>0</v>
      </c>
      <c r="S166" s="147">
        <v>0</v>
      </c>
      <c r="T166" s="148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209</v>
      </c>
      <c r="AT166" s="149" t="s">
        <v>175</v>
      </c>
      <c r="AU166" s="149" t="s">
        <v>152</v>
      </c>
      <c r="AY166" s="14" t="s">
        <v>143</v>
      </c>
      <c r="BE166" s="150">
        <f t="shared" si="24"/>
        <v>0</v>
      </c>
      <c r="BF166" s="150">
        <f t="shared" si="25"/>
        <v>271.94200000000001</v>
      </c>
      <c r="BG166" s="150">
        <f t="shared" si="26"/>
        <v>0</v>
      </c>
      <c r="BH166" s="150">
        <f t="shared" si="27"/>
        <v>0</v>
      </c>
      <c r="BI166" s="150">
        <f t="shared" si="28"/>
        <v>0</v>
      </c>
      <c r="BJ166" s="14" t="s">
        <v>152</v>
      </c>
      <c r="BK166" s="151">
        <f t="shared" si="29"/>
        <v>271.94200000000001</v>
      </c>
      <c r="BL166" s="14" t="s">
        <v>178</v>
      </c>
      <c r="BM166" s="149" t="s">
        <v>278</v>
      </c>
    </row>
    <row r="167" spans="1:65" s="2" customFormat="1" ht="24" customHeight="1">
      <c r="A167" s="26"/>
      <c r="B167" s="138"/>
      <c r="C167" s="139" t="s">
        <v>212</v>
      </c>
      <c r="D167" s="139" t="s">
        <v>147</v>
      </c>
      <c r="E167" s="140" t="s">
        <v>1287</v>
      </c>
      <c r="F167" s="141" t="s">
        <v>1288</v>
      </c>
      <c r="G167" s="142" t="s">
        <v>172</v>
      </c>
      <c r="H167" s="143">
        <v>7</v>
      </c>
      <c r="I167" s="143">
        <v>2.4420000000000002</v>
      </c>
      <c r="J167" s="143">
        <f t="shared" si="20"/>
        <v>17.094000000000001</v>
      </c>
      <c r="K167" s="144"/>
      <c r="L167" s="27"/>
      <c r="M167" s="145" t="s">
        <v>1</v>
      </c>
      <c r="N167" s="146" t="s">
        <v>37</v>
      </c>
      <c r="O167" s="147">
        <v>0</v>
      </c>
      <c r="P167" s="147">
        <f t="shared" si="21"/>
        <v>0</v>
      </c>
      <c r="Q167" s="147">
        <v>0</v>
      </c>
      <c r="R167" s="147">
        <f t="shared" si="22"/>
        <v>0</v>
      </c>
      <c r="S167" s="147">
        <v>0</v>
      </c>
      <c r="T167" s="148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178</v>
      </c>
      <c r="AT167" s="149" t="s">
        <v>147</v>
      </c>
      <c r="AU167" s="149" t="s">
        <v>152</v>
      </c>
      <c r="AY167" s="14" t="s">
        <v>143</v>
      </c>
      <c r="BE167" s="150">
        <f t="shared" si="24"/>
        <v>0</v>
      </c>
      <c r="BF167" s="150">
        <f t="shared" si="25"/>
        <v>17.094000000000001</v>
      </c>
      <c r="BG167" s="150">
        <f t="shared" si="26"/>
        <v>0</v>
      </c>
      <c r="BH167" s="150">
        <f t="shared" si="27"/>
        <v>0</v>
      </c>
      <c r="BI167" s="150">
        <f t="shared" si="28"/>
        <v>0</v>
      </c>
      <c r="BJ167" s="14" t="s">
        <v>152</v>
      </c>
      <c r="BK167" s="151">
        <f t="shared" si="29"/>
        <v>17.094000000000001</v>
      </c>
      <c r="BL167" s="14" t="s">
        <v>178</v>
      </c>
      <c r="BM167" s="149" t="s">
        <v>282</v>
      </c>
    </row>
    <row r="168" spans="1:65" s="2" customFormat="1" ht="24" customHeight="1">
      <c r="A168" s="26"/>
      <c r="B168" s="138"/>
      <c r="C168" s="152" t="s">
        <v>191</v>
      </c>
      <c r="D168" s="152" t="s">
        <v>175</v>
      </c>
      <c r="E168" s="153" t="s">
        <v>1289</v>
      </c>
      <c r="F168" s="154" t="s">
        <v>1290</v>
      </c>
      <c r="G168" s="155" t="s">
        <v>172</v>
      </c>
      <c r="H168" s="156">
        <v>7</v>
      </c>
      <c r="I168" s="156">
        <v>18.641999999999999</v>
      </c>
      <c r="J168" s="156">
        <f t="shared" si="20"/>
        <v>130.494</v>
      </c>
      <c r="K168" s="157"/>
      <c r="L168" s="158"/>
      <c r="M168" s="159" t="s">
        <v>1</v>
      </c>
      <c r="N168" s="160" t="s">
        <v>37</v>
      </c>
      <c r="O168" s="147">
        <v>0</v>
      </c>
      <c r="P168" s="147">
        <f t="shared" si="21"/>
        <v>0</v>
      </c>
      <c r="Q168" s="147">
        <v>0</v>
      </c>
      <c r="R168" s="147">
        <f t="shared" si="22"/>
        <v>0</v>
      </c>
      <c r="S168" s="147">
        <v>0</v>
      </c>
      <c r="T168" s="148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209</v>
      </c>
      <c r="AT168" s="149" t="s">
        <v>175</v>
      </c>
      <c r="AU168" s="149" t="s">
        <v>152</v>
      </c>
      <c r="AY168" s="14" t="s">
        <v>143</v>
      </c>
      <c r="BE168" s="150">
        <f t="shared" si="24"/>
        <v>0</v>
      </c>
      <c r="BF168" s="150">
        <f t="shared" si="25"/>
        <v>130.494</v>
      </c>
      <c r="BG168" s="150">
        <f t="shared" si="26"/>
        <v>0</v>
      </c>
      <c r="BH168" s="150">
        <f t="shared" si="27"/>
        <v>0</v>
      </c>
      <c r="BI168" s="150">
        <f t="shared" si="28"/>
        <v>0</v>
      </c>
      <c r="BJ168" s="14" t="s">
        <v>152</v>
      </c>
      <c r="BK168" s="151">
        <f t="shared" si="29"/>
        <v>130.494</v>
      </c>
      <c r="BL168" s="14" t="s">
        <v>178</v>
      </c>
      <c r="BM168" s="149" t="s">
        <v>285</v>
      </c>
    </row>
    <row r="169" spans="1:65" s="2" customFormat="1" ht="24" customHeight="1">
      <c r="A169" s="26"/>
      <c r="B169" s="138"/>
      <c r="C169" s="139" t="s">
        <v>203</v>
      </c>
      <c r="D169" s="139" t="s">
        <v>147</v>
      </c>
      <c r="E169" s="140" t="s">
        <v>1291</v>
      </c>
      <c r="F169" s="141" t="s">
        <v>1292</v>
      </c>
      <c r="G169" s="142" t="s">
        <v>254</v>
      </c>
      <c r="H169" s="143">
        <v>7</v>
      </c>
      <c r="I169" s="143">
        <v>1.1910000000000001</v>
      </c>
      <c r="J169" s="143">
        <f t="shared" si="20"/>
        <v>8.3369999999999997</v>
      </c>
      <c r="K169" s="144"/>
      <c r="L169" s="27"/>
      <c r="M169" s="145" t="s">
        <v>1</v>
      </c>
      <c r="N169" s="146" t="s">
        <v>37</v>
      </c>
      <c r="O169" s="147">
        <v>0</v>
      </c>
      <c r="P169" s="147">
        <f t="shared" si="21"/>
        <v>0</v>
      </c>
      <c r="Q169" s="147">
        <v>0</v>
      </c>
      <c r="R169" s="147">
        <f t="shared" si="22"/>
        <v>0</v>
      </c>
      <c r="S169" s="147">
        <v>0</v>
      </c>
      <c r="T169" s="148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178</v>
      </c>
      <c r="AT169" s="149" t="s">
        <v>147</v>
      </c>
      <c r="AU169" s="149" t="s">
        <v>152</v>
      </c>
      <c r="AY169" s="14" t="s">
        <v>143</v>
      </c>
      <c r="BE169" s="150">
        <f t="shared" si="24"/>
        <v>0</v>
      </c>
      <c r="BF169" s="150">
        <f t="shared" si="25"/>
        <v>8.3369999999999997</v>
      </c>
      <c r="BG169" s="150">
        <f t="shared" si="26"/>
        <v>0</v>
      </c>
      <c r="BH169" s="150">
        <f t="shared" si="27"/>
        <v>0</v>
      </c>
      <c r="BI169" s="150">
        <f t="shared" si="28"/>
        <v>0</v>
      </c>
      <c r="BJ169" s="14" t="s">
        <v>152</v>
      </c>
      <c r="BK169" s="151">
        <f t="shared" si="29"/>
        <v>8.3369999999999997</v>
      </c>
      <c r="BL169" s="14" t="s">
        <v>178</v>
      </c>
      <c r="BM169" s="149" t="s">
        <v>288</v>
      </c>
    </row>
    <row r="170" spans="1:65" s="2" customFormat="1" ht="24" customHeight="1">
      <c r="A170" s="26"/>
      <c r="B170" s="138"/>
      <c r="C170" s="152" t="s">
        <v>195</v>
      </c>
      <c r="D170" s="152" t="s">
        <v>175</v>
      </c>
      <c r="E170" s="153" t="s">
        <v>1293</v>
      </c>
      <c r="F170" s="154" t="s">
        <v>1294</v>
      </c>
      <c r="G170" s="155" t="s">
        <v>172</v>
      </c>
      <c r="H170" s="156">
        <v>7</v>
      </c>
      <c r="I170" s="156">
        <v>10.523</v>
      </c>
      <c r="J170" s="156">
        <f t="shared" si="20"/>
        <v>73.661000000000001</v>
      </c>
      <c r="K170" s="157"/>
      <c r="L170" s="158"/>
      <c r="M170" s="159" t="s">
        <v>1</v>
      </c>
      <c r="N170" s="160" t="s">
        <v>37</v>
      </c>
      <c r="O170" s="147">
        <v>0</v>
      </c>
      <c r="P170" s="147">
        <f t="shared" si="21"/>
        <v>0</v>
      </c>
      <c r="Q170" s="147">
        <v>0</v>
      </c>
      <c r="R170" s="147">
        <f t="shared" si="22"/>
        <v>0</v>
      </c>
      <c r="S170" s="147">
        <v>0</v>
      </c>
      <c r="T170" s="148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209</v>
      </c>
      <c r="AT170" s="149" t="s">
        <v>175</v>
      </c>
      <c r="AU170" s="149" t="s">
        <v>152</v>
      </c>
      <c r="AY170" s="14" t="s">
        <v>143</v>
      </c>
      <c r="BE170" s="150">
        <f t="shared" si="24"/>
        <v>0</v>
      </c>
      <c r="BF170" s="150">
        <f t="shared" si="25"/>
        <v>73.661000000000001</v>
      </c>
      <c r="BG170" s="150">
        <f t="shared" si="26"/>
        <v>0</v>
      </c>
      <c r="BH170" s="150">
        <f t="shared" si="27"/>
        <v>0</v>
      </c>
      <c r="BI170" s="150">
        <f t="shared" si="28"/>
        <v>0</v>
      </c>
      <c r="BJ170" s="14" t="s">
        <v>152</v>
      </c>
      <c r="BK170" s="151">
        <f t="shared" si="29"/>
        <v>73.661000000000001</v>
      </c>
      <c r="BL170" s="14" t="s">
        <v>178</v>
      </c>
      <c r="BM170" s="149" t="s">
        <v>293</v>
      </c>
    </row>
    <row r="171" spans="1:65" s="2" customFormat="1" ht="16.5" customHeight="1">
      <c r="A171" s="26"/>
      <c r="B171" s="138"/>
      <c r="C171" s="139" t="s">
        <v>199</v>
      </c>
      <c r="D171" s="139" t="s">
        <v>147</v>
      </c>
      <c r="E171" s="140" t="s">
        <v>1295</v>
      </c>
      <c r="F171" s="141" t="s">
        <v>1296</v>
      </c>
      <c r="G171" s="142" t="s">
        <v>292</v>
      </c>
      <c r="H171" s="143">
        <v>7.35</v>
      </c>
      <c r="I171" s="143">
        <v>0.21215764000000001</v>
      </c>
      <c r="J171" s="143">
        <f t="shared" si="20"/>
        <v>1.5589999999999999</v>
      </c>
      <c r="K171" s="144"/>
      <c r="L171" s="27"/>
      <c r="M171" s="145" t="s">
        <v>1</v>
      </c>
      <c r="N171" s="146" t="s">
        <v>37</v>
      </c>
      <c r="O171" s="147">
        <v>0</v>
      </c>
      <c r="P171" s="147">
        <f t="shared" si="21"/>
        <v>0</v>
      </c>
      <c r="Q171" s="147">
        <v>0</v>
      </c>
      <c r="R171" s="147">
        <f t="shared" si="22"/>
        <v>0</v>
      </c>
      <c r="S171" s="147">
        <v>0</v>
      </c>
      <c r="T171" s="148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178</v>
      </c>
      <c r="AT171" s="149" t="s">
        <v>147</v>
      </c>
      <c r="AU171" s="149" t="s">
        <v>152</v>
      </c>
      <c r="AY171" s="14" t="s">
        <v>143</v>
      </c>
      <c r="BE171" s="150">
        <f t="shared" si="24"/>
        <v>0</v>
      </c>
      <c r="BF171" s="150">
        <f t="shared" si="25"/>
        <v>1.5589999999999999</v>
      </c>
      <c r="BG171" s="150">
        <f t="shared" si="26"/>
        <v>0</v>
      </c>
      <c r="BH171" s="150">
        <f t="shared" si="27"/>
        <v>0</v>
      </c>
      <c r="BI171" s="150">
        <f t="shared" si="28"/>
        <v>0</v>
      </c>
      <c r="BJ171" s="14" t="s">
        <v>152</v>
      </c>
      <c r="BK171" s="151">
        <f t="shared" si="29"/>
        <v>1.5589999999999999</v>
      </c>
      <c r="BL171" s="14" t="s">
        <v>178</v>
      </c>
      <c r="BM171" s="149" t="s">
        <v>298</v>
      </c>
    </row>
    <row r="172" spans="1:65" s="12" customFormat="1" ht="22.9" customHeight="1">
      <c r="B172" s="126"/>
      <c r="D172" s="127" t="s">
        <v>70</v>
      </c>
      <c r="E172" s="136" t="s">
        <v>1297</v>
      </c>
      <c r="F172" s="136" t="s">
        <v>1298</v>
      </c>
      <c r="J172" s="137">
        <f>BK172</f>
        <v>1459.5229999999999</v>
      </c>
      <c r="L172" s="126"/>
      <c r="M172" s="130"/>
      <c r="N172" s="131"/>
      <c r="O172" s="131"/>
      <c r="P172" s="132">
        <f>SUM(P173:P181)</f>
        <v>0</v>
      </c>
      <c r="Q172" s="131"/>
      <c r="R172" s="132">
        <f>SUM(R173:R181)</f>
        <v>0</v>
      </c>
      <c r="S172" s="131"/>
      <c r="T172" s="133">
        <f>SUM(T173:T181)</f>
        <v>0</v>
      </c>
      <c r="AR172" s="127" t="s">
        <v>152</v>
      </c>
      <c r="AT172" s="134" t="s">
        <v>70</v>
      </c>
      <c r="AU172" s="134" t="s">
        <v>79</v>
      </c>
      <c r="AY172" s="127" t="s">
        <v>143</v>
      </c>
      <c r="BK172" s="135">
        <f>SUM(BK173:BK181)</f>
        <v>1459.5229999999999</v>
      </c>
    </row>
    <row r="173" spans="1:65" s="2" customFormat="1" ht="24" customHeight="1">
      <c r="A173" s="26"/>
      <c r="B173" s="138"/>
      <c r="C173" s="139" t="s">
        <v>246</v>
      </c>
      <c r="D173" s="139" t="s">
        <v>147</v>
      </c>
      <c r="E173" s="140" t="s">
        <v>1299</v>
      </c>
      <c r="F173" s="141" t="s">
        <v>1300</v>
      </c>
      <c r="G173" s="142" t="s">
        <v>172</v>
      </c>
      <c r="H173" s="143">
        <v>2</v>
      </c>
      <c r="I173" s="143">
        <v>3.0219999999999998</v>
      </c>
      <c r="J173" s="143">
        <f t="shared" ref="J173:J181" si="30">ROUND(I173*H173,3)</f>
        <v>6.0439999999999996</v>
      </c>
      <c r="K173" s="144"/>
      <c r="L173" s="27"/>
      <c r="M173" s="145" t="s">
        <v>1</v>
      </c>
      <c r="N173" s="146" t="s">
        <v>37</v>
      </c>
      <c r="O173" s="147">
        <v>0</v>
      </c>
      <c r="P173" s="147">
        <f t="shared" ref="P173:P181" si="31">O173*H173</f>
        <v>0</v>
      </c>
      <c r="Q173" s="147">
        <v>0</v>
      </c>
      <c r="R173" s="147">
        <f t="shared" ref="R173:R181" si="32">Q173*H173</f>
        <v>0</v>
      </c>
      <c r="S173" s="147">
        <v>0</v>
      </c>
      <c r="T173" s="148">
        <f t="shared" ref="T173:T181" si="33"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178</v>
      </c>
      <c r="AT173" s="149" t="s">
        <v>147</v>
      </c>
      <c r="AU173" s="149" t="s">
        <v>152</v>
      </c>
      <c r="AY173" s="14" t="s">
        <v>143</v>
      </c>
      <c r="BE173" s="150">
        <f t="shared" ref="BE173:BE181" si="34">IF(N173="základná",J173,0)</f>
        <v>0</v>
      </c>
      <c r="BF173" s="150">
        <f t="shared" ref="BF173:BF181" si="35">IF(N173="znížená",J173,0)</f>
        <v>6.0439999999999996</v>
      </c>
      <c r="BG173" s="150">
        <f t="shared" ref="BG173:BG181" si="36">IF(N173="zákl. prenesená",J173,0)</f>
        <v>0</v>
      </c>
      <c r="BH173" s="150">
        <f t="shared" ref="BH173:BH181" si="37">IF(N173="zníž. prenesená",J173,0)</f>
        <v>0</v>
      </c>
      <c r="BI173" s="150">
        <f t="shared" ref="BI173:BI181" si="38">IF(N173="nulová",J173,0)</f>
        <v>0</v>
      </c>
      <c r="BJ173" s="14" t="s">
        <v>152</v>
      </c>
      <c r="BK173" s="151">
        <f t="shared" ref="BK173:BK181" si="39">ROUND(I173*H173,3)</f>
        <v>6.0439999999999996</v>
      </c>
      <c r="BL173" s="14" t="s">
        <v>178</v>
      </c>
      <c r="BM173" s="149" t="s">
        <v>302</v>
      </c>
    </row>
    <row r="174" spans="1:65" s="2" customFormat="1" ht="24" customHeight="1">
      <c r="A174" s="26"/>
      <c r="B174" s="138"/>
      <c r="C174" s="139" t="s">
        <v>221</v>
      </c>
      <c r="D174" s="139" t="s">
        <v>147</v>
      </c>
      <c r="E174" s="140" t="s">
        <v>1301</v>
      </c>
      <c r="F174" s="141" t="s">
        <v>1302</v>
      </c>
      <c r="G174" s="142" t="s">
        <v>172</v>
      </c>
      <c r="H174" s="143">
        <v>7</v>
      </c>
      <c r="I174" s="143">
        <v>1.492</v>
      </c>
      <c r="J174" s="143">
        <f t="shared" si="30"/>
        <v>10.444000000000001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31"/>
        <v>0</v>
      </c>
      <c r="Q174" s="147">
        <v>0</v>
      </c>
      <c r="R174" s="147">
        <f t="shared" si="32"/>
        <v>0</v>
      </c>
      <c r="S174" s="147">
        <v>0</v>
      </c>
      <c r="T174" s="148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178</v>
      </c>
      <c r="AT174" s="149" t="s">
        <v>147</v>
      </c>
      <c r="AU174" s="149" t="s">
        <v>152</v>
      </c>
      <c r="AY174" s="14" t="s">
        <v>143</v>
      </c>
      <c r="BE174" s="150">
        <f t="shared" si="34"/>
        <v>0</v>
      </c>
      <c r="BF174" s="150">
        <f t="shared" si="35"/>
        <v>10.444000000000001</v>
      </c>
      <c r="BG174" s="150">
        <f t="shared" si="36"/>
        <v>0</v>
      </c>
      <c r="BH174" s="150">
        <f t="shared" si="37"/>
        <v>0</v>
      </c>
      <c r="BI174" s="150">
        <f t="shared" si="38"/>
        <v>0</v>
      </c>
      <c r="BJ174" s="14" t="s">
        <v>152</v>
      </c>
      <c r="BK174" s="151">
        <f t="shared" si="39"/>
        <v>10.444000000000001</v>
      </c>
      <c r="BL174" s="14" t="s">
        <v>178</v>
      </c>
      <c r="BM174" s="149" t="s">
        <v>305</v>
      </c>
    </row>
    <row r="175" spans="1:65" s="2" customFormat="1" ht="24" customHeight="1">
      <c r="A175" s="26"/>
      <c r="B175" s="138"/>
      <c r="C175" s="139" t="s">
        <v>174</v>
      </c>
      <c r="D175" s="139" t="s">
        <v>147</v>
      </c>
      <c r="E175" s="140" t="s">
        <v>1303</v>
      </c>
      <c r="F175" s="141" t="s">
        <v>1304</v>
      </c>
      <c r="G175" s="142" t="s">
        <v>172</v>
      </c>
      <c r="H175" s="143">
        <v>6</v>
      </c>
      <c r="I175" s="143">
        <v>9.5830000000000002</v>
      </c>
      <c r="J175" s="143">
        <f t="shared" si="30"/>
        <v>57.497999999999998</v>
      </c>
      <c r="K175" s="144"/>
      <c r="L175" s="27"/>
      <c r="M175" s="145" t="s">
        <v>1</v>
      </c>
      <c r="N175" s="146" t="s">
        <v>37</v>
      </c>
      <c r="O175" s="147">
        <v>0</v>
      </c>
      <c r="P175" s="147">
        <f t="shared" si="31"/>
        <v>0</v>
      </c>
      <c r="Q175" s="147">
        <v>0</v>
      </c>
      <c r="R175" s="147">
        <f t="shared" si="32"/>
        <v>0</v>
      </c>
      <c r="S175" s="147">
        <v>0</v>
      </c>
      <c r="T175" s="148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178</v>
      </c>
      <c r="AT175" s="149" t="s">
        <v>147</v>
      </c>
      <c r="AU175" s="149" t="s">
        <v>152</v>
      </c>
      <c r="AY175" s="14" t="s">
        <v>143</v>
      </c>
      <c r="BE175" s="150">
        <f t="shared" si="34"/>
        <v>0</v>
      </c>
      <c r="BF175" s="150">
        <f t="shared" si="35"/>
        <v>57.497999999999998</v>
      </c>
      <c r="BG175" s="150">
        <f t="shared" si="36"/>
        <v>0</v>
      </c>
      <c r="BH175" s="150">
        <f t="shared" si="37"/>
        <v>0</v>
      </c>
      <c r="BI175" s="150">
        <f t="shared" si="38"/>
        <v>0</v>
      </c>
      <c r="BJ175" s="14" t="s">
        <v>152</v>
      </c>
      <c r="BK175" s="151">
        <f t="shared" si="39"/>
        <v>57.497999999999998</v>
      </c>
      <c r="BL175" s="14" t="s">
        <v>178</v>
      </c>
      <c r="BM175" s="149" t="s">
        <v>311</v>
      </c>
    </row>
    <row r="176" spans="1:65" s="2" customFormat="1" ht="24" customHeight="1">
      <c r="A176" s="26"/>
      <c r="B176" s="138"/>
      <c r="C176" s="152" t="s">
        <v>225</v>
      </c>
      <c r="D176" s="152" t="s">
        <v>175</v>
      </c>
      <c r="E176" s="153" t="s">
        <v>1305</v>
      </c>
      <c r="F176" s="154" t="s">
        <v>1306</v>
      </c>
      <c r="G176" s="155" t="s">
        <v>172</v>
      </c>
      <c r="H176" s="156">
        <v>6</v>
      </c>
      <c r="I176" s="156">
        <v>191.43899999999999</v>
      </c>
      <c r="J176" s="156">
        <f t="shared" si="30"/>
        <v>1148.634</v>
      </c>
      <c r="K176" s="157"/>
      <c r="L176" s="158"/>
      <c r="M176" s="159" t="s">
        <v>1</v>
      </c>
      <c r="N176" s="160" t="s">
        <v>37</v>
      </c>
      <c r="O176" s="147">
        <v>0</v>
      </c>
      <c r="P176" s="147">
        <f t="shared" si="31"/>
        <v>0</v>
      </c>
      <c r="Q176" s="147">
        <v>0</v>
      </c>
      <c r="R176" s="147">
        <f t="shared" si="32"/>
        <v>0</v>
      </c>
      <c r="S176" s="147">
        <v>0</v>
      </c>
      <c r="T176" s="148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209</v>
      </c>
      <c r="AT176" s="149" t="s">
        <v>175</v>
      </c>
      <c r="AU176" s="149" t="s">
        <v>152</v>
      </c>
      <c r="AY176" s="14" t="s">
        <v>143</v>
      </c>
      <c r="BE176" s="150">
        <f t="shared" si="34"/>
        <v>0</v>
      </c>
      <c r="BF176" s="150">
        <f t="shared" si="35"/>
        <v>1148.634</v>
      </c>
      <c r="BG176" s="150">
        <f t="shared" si="36"/>
        <v>0</v>
      </c>
      <c r="BH176" s="150">
        <f t="shared" si="37"/>
        <v>0</v>
      </c>
      <c r="BI176" s="150">
        <f t="shared" si="38"/>
        <v>0</v>
      </c>
      <c r="BJ176" s="14" t="s">
        <v>152</v>
      </c>
      <c r="BK176" s="151">
        <f t="shared" si="39"/>
        <v>1148.634</v>
      </c>
      <c r="BL176" s="14" t="s">
        <v>178</v>
      </c>
      <c r="BM176" s="149" t="s">
        <v>314</v>
      </c>
    </row>
    <row r="177" spans="1:65" s="2" customFormat="1" ht="24" customHeight="1">
      <c r="A177" s="26"/>
      <c r="B177" s="138"/>
      <c r="C177" s="139" t="s">
        <v>169</v>
      </c>
      <c r="D177" s="139" t="s">
        <v>147</v>
      </c>
      <c r="E177" s="140" t="s">
        <v>1307</v>
      </c>
      <c r="F177" s="141" t="s">
        <v>1308</v>
      </c>
      <c r="G177" s="142" t="s">
        <v>172</v>
      </c>
      <c r="H177" s="143">
        <v>1</v>
      </c>
      <c r="I177" s="143">
        <v>11.058999999999999</v>
      </c>
      <c r="J177" s="143">
        <f t="shared" si="30"/>
        <v>11.058999999999999</v>
      </c>
      <c r="K177" s="144"/>
      <c r="L177" s="27"/>
      <c r="M177" s="145" t="s">
        <v>1</v>
      </c>
      <c r="N177" s="146" t="s">
        <v>37</v>
      </c>
      <c r="O177" s="147">
        <v>0</v>
      </c>
      <c r="P177" s="147">
        <f t="shared" si="31"/>
        <v>0</v>
      </c>
      <c r="Q177" s="147">
        <v>0</v>
      </c>
      <c r="R177" s="147">
        <f t="shared" si="32"/>
        <v>0</v>
      </c>
      <c r="S177" s="147">
        <v>0</v>
      </c>
      <c r="T177" s="148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178</v>
      </c>
      <c r="AT177" s="149" t="s">
        <v>147</v>
      </c>
      <c r="AU177" s="149" t="s">
        <v>152</v>
      </c>
      <c r="AY177" s="14" t="s">
        <v>143</v>
      </c>
      <c r="BE177" s="150">
        <f t="shared" si="34"/>
        <v>0</v>
      </c>
      <c r="BF177" s="150">
        <f t="shared" si="35"/>
        <v>11.058999999999999</v>
      </c>
      <c r="BG177" s="150">
        <f t="shared" si="36"/>
        <v>0</v>
      </c>
      <c r="BH177" s="150">
        <f t="shared" si="37"/>
        <v>0</v>
      </c>
      <c r="BI177" s="150">
        <f t="shared" si="38"/>
        <v>0</v>
      </c>
      <c r="BJ177" s="14" t="s">
        <v>152</v>
      </c>
      <c r="BK177" s="151">
        <f t="shared" si="39"/>
        <v>11.058999999999999</v>
      </c>
      <c r="BL177" s="14" t="s">
        <v>178</v>
      </c>
      <c r="BM177" s="149" t="s">
        <v>318</v>
      </c>
    </row>
    <row r="178" spans="1:65" s="2" customFormat="1" ht="24" customHeight="1">
      <c r="A178" s="26"/>
      <c r="B178" s="138"/>
      <c r="C178" s="152" t="s">
        <v>230</v>
      </c>
      <c r="D178" s="152" t="s">
        <v>175</v>
      </c>
      <c r="E178" s="153" t="s">
        <v>1309</v>
      </c>
      <c r="F178" s="154" t="s">
        <v>1310</v>
      </c>
      <c r="G178" s="155" t="s">
        <v>172</v>
      </c>
      <c r="H178" s="156">
        <v>1</v>
      </c>
      <c r="I178" s="156">
        <v>203.18600000000001</v>
      </c>
      <c r="J178" s="156">
        <f t="shared" si="30"/>
        <v>203.18600000000001</v>
      </c>
      <c r="K178" s="157"/>
      <c r="L178" s="158"/>
      <c r="M178" s="159" t="s">
        <v>1</v>
      </c>
      <c r="N178" s="160" t="s">
        <v>37</v>
      </c>
      <c r="O178" s="147">
        <v>0</v>
      </c>
      <c r="P178" s="147">
        <f t="shared" si="31"/>
        <v>0</v>
      </c>
      <c r="Q178" s="147">
        <v>0</v>
      </c>
      <c r="R178" s="147">
        <f t="shared" si="32"/>
        <v>0</v>
      </c>
      <c r="S178" s="147">
        <v>0</v>
      </c>
      <c r="T178" s="148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209</v>
      </c>
      <c r="AT178" s="149" t="s">
        <v>175</v>
      </c>
      <c r="AU178" s="149" t="s">
        <v>152</v>
      </c>
      <c r="AY178" s="14" t="s">
        <v>143</v>
      </c>
      <c r="BE178" s="150">
        <f t="shared" si="34"/>
        <v>0</v>
      </c>
      <c r="BF178" s="150">
        <f t="shared" si="35"/>
        <v>203.18600000000001</v>
      </c>
      <c r="BG178" s="150">
        <f t="shared" si="36"/>
        <v>0</v>
      </c>
      <c r="BH178" s="150">
        <f t="shared" si="37"/>
        <v>0</v>
      </c>
      <c r="BI178" s="150">
        <f t="shared" si="38"/>
        <v>0</v>
      </c>
      <c r="BJ178" s="14" t="s">
        <v>152</v>
      </c>
      <c r="BK178" s="151">
        <f t="shared" si="39"/>
        <v>203.18600000000001</v>
      </c>
      <c r="BL178" s="14" t="s">
        <v>178</v>
      </c>
      <c r="BM178" s="149" t="s">
        <v>323</v>
      </c>
    </row>
    <row r="179" spans="1:65" s="2" customFormat="1" ht="24" customHeight="1">
      <c r="A179" s="26"/>
      <c r="B179" s="138"/>
      <c r="C179" s="139" t="s">
        <v>146</v>
      </c>
      <c r="D179" s="139" t="s">
        <v>147</v>
      </c>
      <c r="E179" s="140" t="s">
        <v>1311</v>
      </c>
      <c r="F179" s="141" t="s">
        <v>1312</v>
      </c>
      <c r="G179" s="142" t="s">
        <v>1313</v>
      </c>
      <c r="H179" s="143">
        <v>1</v>
      </c>
      <c r="I179" s="143">
        <v>0.57799999999999996</v>
      </c>
      <c r="J179" s="143">
        <f t="shared" si="30"/>
        <v>0.57799999999999996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 t="shared" si="31"/>
        <v>0</v>
      </c>
      <c r="Q179" s="147">
        <v>0</v>
      </c>
      <c r="R179" s="147">
        <f t="shared" si="32"/>
        <v>0</v>
      </c>
      <c r="S179" s="147">
        <v>0</v>
      </c>
      <c r="T179" s="148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178</v>
      </c>
      <c r="AT179" s="149" t="s">
        <v>147</v>
      </c>
      <c r="AU179" s="149" t="s">
        <v>152</v>
      </c>
      <c r="AY179" s="14" t="s">
        <v>143</v>
      </c>
      <c r="BE179" s="150">
        <f t="shared" si="34"/>
        <v>0</v>
      </c>
      <c r="BF179" s="150">
        <f t="shared" si="35"/>
        <v>0.57799999999999996</v>
      </c>
      <c r="BG179" s="150">
        <f t="shared" si="36"/>
        <v>0</v>
      </c>
      <c r="BH179" s="150">
        <f t="shared" si="37"/>
        <v>0</v>
      </c>
      <c r="BI179" s="150">
        <f t="shared" si="38"/>
        <v>0</v>
      </c>
      <c r="BJ179" s="14" t="s">
        <v>152</v>
      </c>
      <c r="BK179" s="151">
        <f t="shared" si="39"/>
        <v>0.57799999999999996</v>
      </c>
      <c r="BL179" s="14" t="s">
        <v>178</v>
      </c>
      <c r="BM179" s="149" t="s">
        <v>329</v>
      </c>
    </row>
    <row r="180" spans="1:65" s="2" customFormat="1" ht="24" customHeight="1">
      <c r="A180" s="26"/>
      <c r="B180" s="138"/>
      <c r="C180" s="139" t="s">
        <v>165</v>
      </c>
      <c r="D180" s="139" t="s">
        <v>147</v>
      </c>
      <c r="E180" s="140" t="s">
        <v>1314</v>
      </c>
      <c r="F180" s="141" t="s">
        <v>1315</v>
      </c>
      <c r="G180" s="142" t="s">
        <v>215</v>
      </c>
      <c r="H180" s="143">
        <v>0.05</v>
      </c>
      <c r="I180" s="143">
        <v>31.068999999999999</v>
      </c>
      <c r="J180" s="143">
        <f t="shared" si="30"/>
        <v>1.5529999999999999</v>
      </c>
      <c r="K180" s="144"/>
      <c r="L180" s="27"/>
      <c r="M180" s="145" t="s">
        <v>1</v>
      </c>
      <c r="N180" s="146" t="s">
        <v>37</v>
      </c>
      <c r="O180" s="147">
        <v>0</v>
      </c>
      <c r="P180" s="147">
        <f t="shared" si="31"/>
        <v>0</v>
      </c>
      <c r="Q180" s="147">
        <v>0</v>
      </c>
      <c r="R180" s="147">
        <f t="shared" si="32"/>
        <v>0</v>
      </c>
      <c r="S180" s="147">
        <v>0</v>
      </c>
      <c r="T180" s="148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178</v>
      </c>
      <c r="AT180" s="149" t="s">
        <v>147</v>
      </c>
      <c r="AU180" s="149" t="s">
        <v>152</v>
      </c>
      <c r="AY180" s="14" t="s">
        <v>143</v>
      </c>
      <c r="BE180" s="150">
        <f t="shared" si="34"/>
        <v>0</v>
      </c>
      <c r="BF180" s="150">
        <f t="shared" si="35"/>
        <v>1.5529999999999999</v>
      </c>
      <c r="BG180" s="150">
        <f t="shared" si="36"/>
        <v>0</v>
      </c>
      <c r="BH180" s="150">
        <f t="shared" si="37"/>
        <v>0</v>
      </c>
      <c r="BI180" s="150">
        <f t="shared" si="38"/>
        <v>0</v>
      </c>
      <c r="BJ180" s="14" t="s">
        <v>152</v>
      </c>
      <c r="BK180" s="151">
        <f t="shared" si="39"/>
        <v>1.5529999999999999</v>
      </c>
      <c r="BL180" s="14" t="s">
        <v>178</v>
      </c>
      <c r="BM180" s="149" t="s">
        <v>332</v>
      </c>
    </row>
    <row r="181" spans="1:65" s="2" customFormat="1" ht="24" customHeight="1">
      <c r="A181" s="26"/>
      <c r="B181" s="138"/>
      <c r="C181" s="139" t="s">
        <v>272</v>
      </c>
      <c r="D181" s="139" t="s">
        <v>147</v>
      </c>
      <c r="E181" s="140" t="s">
        <v>1316</v>
      </c>
      <c r="F181" s="141" t="s">
        <v>1317</v>
      </c>
      <c r="G181" s="142" t="s">
        <v>292</v>
      </c>
      <c r="H181" s="143">
        <v>15.04</v>
      </c>
      <c r="I181" s="143">
        <v>1.3648395200000001</v>
      </c>
      <c r="J181" s="143">
        <f t="shared" si="30"/>
        <v>20.527000000000001</v>
      </c>
      <c r="K181" s="144"/>
      <c r="L181" s="27"/>
      <c r="M181" s="145" t="s">
        <v>1</v>
      </c>
      <c r="N181" s="146" t="s">
        <v>37</v>
      </c>
      <c r="O181" s="147">
        <v>0</v>
      </c>
      <c r="P181" s="147">
        <f t="shared" si="31"/>
        <v>0</v>
      </c>
      <c r="Q181" s="147">
        <v>0</v>
      </c>
      <c r="R181" s="147">
        <f t="shared" si="32"/>
        <v>0</v>
      </c>
      <c r="S181" s="147">
        <v>0</v>
      </c>
      <c r="T181" s="148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178</v>
      </c>
      <c r="AT181" s="149" t="s">
        <v>147</v>
      </c>
      <c r="AU181" s="149" t="s">
        <v>152</v>
      </c>
      <c r="AY181" s="14" t="s">
        <v>143</v>
      </c>
      <c r="BE181" s="150">
        <f t="shared" si="34"/>
        <v>0</v>
      </c>
      <c r="BF181" s="150">
        <f t="shared" si="35"/>
        <v>20.527000000000001</v>
      </c>
      <c r="BG181" s="150">
        <f t="shared" si="36"/>
        <v>0</v>
      </c>
      <c r="BH181" s="150">
        <f t="shared" si="37"/>
        <v>0</v>
      </c>
      <c r="BI181" s="150">
        <f t="shared" si="38"/>
        <v>0</v>
      </c>
      <c r="BJ181" s="14" t="s">
        <v>152</v>
      </c>
      <c r="BK181" s="151">
        <f t="shared" si="39"/>
        <v>20.527000000000001</v>
      </c>
      <c r="BL181" s="14" t="s">
        <v>178</v>
      </c>
      <c r="BM181" s="149" t="s">
        <v>336</v>
      </c>
    </row>
    <row r="182" spans="1:65" s="12" customFormat="1" ht="22.9" customHeight="1">
      <c r="B182" s="126"/>
      <c r="D182" s="127" t="s">
        <v>70</v>
      </c>
      <c r="E182" s="136" t="s">
        <v>403</v>
      </c>
      <c r="F182" s="136" t="s">
        <v>404</v>
      </c>
      <c r="J182" s="137">
        <f>BK182</f>
        <v>250.6</v>
      </c>
      <c r="L182" s="126"/>
      <c r="M182" s="130"/>
      <c r="N182" s="131"/>
      <c r="O182" s="131"/>
      <c r="P182" s="132">
        <f>P183</f>
        <v>0</v>
      </c>
      <c r="Q182" s="131"/>
      <c r="R182" s="132">
        <f>R183</f>
        <v>0</v>
      </c>
      <c r="S182" s="131"/>
      <c r="T182" s="133">
        <f>T183</f>
        <v>0</v>
      </c>
      <c r="AR182" s="127" t="s">
        <v>152</v>
      </c>
      <c r="AT182" s="134" t="s">
        <v>70</v>
      </c>
      <c r="AU182" s="134" t="s">
        <v>79</v>
      </c>
      <c r="AY182" s="127" t="s">
        <v>143</v>
      </c>
      <c r="BK182" s="135">
        <f>BK183</f>
        <v>250.6</v>
      </c>
    </row>
    <row r="183" spans="1:65" s="2" customFormat="1" ht="16.5" customHeight="1">
      <c r="A183" s="26"/>
      <c r="B183" s="138"/>
      <c r="C183" s="139" t="s">
        <v>240</v>
      </c>
      <c r="D183" s="139" t="s">
        <v>147</v>
      </c>
      <c r="E183" s="140" t="s">
        <v>1229</v>
      </c>
      <c r="F183" s="141" t="s">
        <v>1230</v>
      </c>
      <c r="G183" s="142" t="s">
        <v>172</v>
      </c>
      <c r="H183" s="143">
        <v>20</v>
      </c>
      <c r="I183" s="143">
        <v>12.53</v>
      </c>
      <c r="J183" s="143">
        <f>ROUND(I183*H183,3)</f>
        <v>250.6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9" t="s">
        <v>178</v>
      </c>
      <c r="AT183" s="149" t="s">
        <v>147</v>
      </c>
      <c r="AU183" s="149" t="s">
        <v>152</v>
      </c>
      <c r="AY183" s="14" t="s">
        <v>143</v>
      </c>
      <c r="BE183" s="150">
        <f>IF(N183="základná",J183,0)</f>
        <v>0</v>
      </c>
      <c r="BF183" s="150">
        <f>IF(N183="znížená",J183,0)</f>
        <v>250.6</v>
      </c>
      <c r="BG183" s="150">
        <f>IF(N183="zákl. prenesená",J183,0)</f>
        <v>0</v>
      </c>
      <c r="BH183" s="150">
        <f>IF(N183="zníž. prenesená",J183,0)</f>
        <v>0</v>
      </c>
      <c r="BI183" s="150">
        <f>IF(N183="nulová",J183,0)</f>
        <v>0</v>
      </c>
      <c r="BJ183" s="14" t="s">
        <v>152</v>
      </c>
      <c r="BK183" s="151">
        <f>ROUND(I183*H183,3)</f>
        <v>250.6</v>
      </c>
      <c r="BL183" s="14" t="s">
        <v>178</v>
      </c>
      <c r="BM183" s="149" t="s">
        <v>339</v>
      </c>
    </row>
    <row r="184" spans="1:65" s="12" customFormat="1" ht="25.9" customHeight="1">
      <c r="B184" s="126"/>
      <c r="D184" s="127" t="s">
        <v>70</v>
      </c>
      <c r="E184" s="128" t="s">
        <v>346</v>
      </c>
      <c r="F184" s="128" t="s">
        <v>347</v>
      </c>
      <c r="J184" s="129">
        <f>BK184</f>
        <v>0</v>
      </c>
      <c r="L184" s="126"/>
      <c r="M184" s="161"/>
      <c r="N184" s="162"/>
      <c r="O184" s="162"/>
      <c r="P184" s="163">
        <v>0</v>
      </c>
      <c r="Q184" s="162"/>
      <c r="R184" s="163">
        <v>0</v>
      </c>
      <c r="S184" s="162"/>
      <c r="T184" s="164">
        <v>0</v>
      </c>
      <c r="AR184" s="127" t="s">
        <v>79</v>
      </c>
      <c r="AT184" s="134" t="s">
        <v>70</v>
      </c>
      <c r="AU184" s="134" t="s">
        <v>71</v>
      </c>
      <c r="AY184" s="127" t="s">
        <v>143</v>
      </c>
      <c r="BK184" s="135">
        <v>0</v>
      </c>
    </row>
    <row r="185" spans="1:65" s="2" customFormat="1" ht="6.95" customHeight="1">
      <c r="A185" s="26"/>
      <c r="B185" s="41"/>
      <c r="C185" s="42"/>
      <c r="D185" s="42"/>
      <c r="E185" s="42"/>
      <c r="F185" s="42"/>
      <c r="G185" s="42"/>
      <c r="H185" s="42"/>
      <c r="I185" s="42"/>
      <c r="J185" s="42"/>
      <c r="K185" s="42"/>
      <c r="L185" s="27"/>
      <c r="M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</sheetData>
  <autoFilter ref="C125:K18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6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1318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ROUND(J126, 2)</f>
        <v>11865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ROUND((SUM(BE126:BE195)),  2)</f>
        <v>0</v>
      </c>
      <c r="G33" s="26"/>
      <c r="H33" s="26"/>
      <c r="I33" s="95">
        <v>0.2</v>
      </c>
      <c r="J33" s="94">
        <f>ROUND(((SUM(BE126:BE195))*I33),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ROUND((SUM(BF126:BF195)),  2)</f>
        <v>11865</v>
      </c>
      <c r="G34" s="26"/>
      <c r="H34" s="26"/>
      <c r="I34" s="95">
        <v>0.2</v>
      </c>
      <c r="J34" s="94">
        <f>ROUND(((SUM(BF126:BF195))*I34),  2)</f>
        <v>2373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ROUND((SUM(BG126:BG195)),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ROUND((SUM(BH126:BH195)),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ROUND((SUM(BI126:BI195)),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14238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SO-01.5 - Elektorištaláci...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J126</f>
        <v>11865.002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J127</f>
        <v>52.5</v>
      </c>
      <c r="L97" s="107"/>
    </row>
    <row r="98" spans="1:31" s="10" customFormat="1" ht="19.899999999999999" customHeight="1">
      <c r="B98" s="111"/>
      <c r="D98" s="112" t="s">
        <v>116</v>
      </c>
      <c r="E98" s="113"/>
      <c r="F98" s="113"/>
      <c r="G98" s="113"/>
      <c r="H98" s="113"/>
      <c r="I98" s="113"/>
      <c r="J98" s="114">
        <f>J128</f>
        <v>52.5</v>
      </c>
      <c r="L98" s="111"/>
    </row>
    <row r="99" spans="1:31" s="9" customFormat="1" ht="24.95" customHeight="1">
      <c r="B99" s="107"/>
      <c r="D99" s="108" t="s">
        <v>118</v>
      </c>
      <c r="E99" s="109"/>
      <c r="F99" s="109"/>
      <c r="G99" s="109"/>
      <c r="H99" s="109"/>
      <c r="I99" s="109"/>
      <c r="J99" s="110">
        <f>J130</f>
        <v>0.47099999999999997</v>
      </c>
      <c r="L99" s="107"/>
    </row>
    <row r="100" spans="1:31" s="10" customFormat="1" ht="19.899999999999999" customHeight="1">
      <c r="B100" s="111"/>
      <c r="D100" s="112" t="s">
        <v>568</v>
      </c>
      <c r="E100" s="113"/>
      <c r="F100" s="113"/>
      <c r="G100" s="113"/>
      <c r="H100" s="113"/>
      <c r="I100" s="113"/>
      <c r="J100" s="114">
        <f>J131</f>
        <v>0.47099999999999997</v>
      </c>
      <c r="L100" s="111"/>
    </row>
    <row r="101" spans="1:31" s="9" customFormat="1" ht="24.95" customHeight="1">
      <c r="B101" s="107"/>
      <c r="D101" s="108" t="s">
        <v>126</v>
      </c>
      <c r="E101" s="109"/>
      <c r="F101" s="109"/>
      <c r="G101" s="109"/>
      <c r="H101" s="109"/>
      <c r="I101" s="109"/>
      <c r="J101" s="110">
        <f>J133</f>
        <v>11812.031000000001</v>
      </c>
      <c r="L101" s="107"/>
    </row>
    <row r="102" spans="1:31" s="10" customFormat="1" ht="19.899999999999999" customHeight="1">
      <c r="B102" s="111"/>
      <c r="D102" s="112" t="s">
        <v>410</v>
      </c>
      <c r="E102" s="113"/>
      <c r="F102" s="113"/>
      <c r="G102" s="113"/>
      <c r="H102" s="113"/>
      <c r="I102" s="113"/>
      <c r="J102" s="114">
        <f>J134</f>
        <v>3713.3750000000009</v>
      </c>
      <c r="L102" s="111"/>
    </row>
    <row r="103" spans="1:31" s="10" customFormat="1" ht="19.899999999999999" customHeight="1">
      <c r="B103" s="111"/>
      <c r="D103" s="112" t="s">
        <v>411</v>
      </c>
      <c r="E103" s="113"/>
      <c r="F103" s="113"/>
      <c r="G103" s="113"/>
      <c r="H103" s="113"/>
      <c r="I103" s="113"/>
      <c r="J103" s="114">
        <f>J178</f>
        <v>1274.6100000000004</v>
      </c>
      <c r="L103" s="111"/>
    </row>
    <row r="104" spans="1:31" s="10" customFormat="1" ht="19.899999999999999" customHeight="1">
      <c r="B104" s="111"/>
      <c r="D104" s="112" t="s">
        <v>1319</v>
      </c>
      <c r="E104" s="113"/>
      <c r="F104" s="113"/>
      <c r="G104" s="113"/>
      <c r="H104" s="113"/>
      <c r="I104" s="113"/>
      <c r="J104" s="114">
        <f>J189</f>
        <v>4861.9939999999997</v>
      </c>
      <c r="L104" s="111"/>
    </row>
    <row r="105" spans="1:31" s="10" customFormat="1" ht="19.899999999999999" customHeight="1">
      <c r="B105" s="111"/>
      <c r="D105" s="112" t="s">
        <v>412</v>
      </c>
      <c r="E105" s="113"/>
      <c r="F105" s="113"/>
      <c r="G105" s="113"/>
      <c r="H105" s="113"/>
      <c r="I105" s="113"/>
      <c r="J105" s="114">
        <f>J192</f>
        <v>1962.0520000000001</v>
      </c>
      <c r="L105" s="111"/>
    </row>
    <row r="106" spans="1:31" s="9" customFormat="1" ht="24.95" customHeight="1">
      <c r="B106" s="107"/>
      <c r="D106" s="108" t="s">
        <v>128</v>
      </c>
      <c r="E106" s="109"/>
      <c r="F106" s="109"/>
      <c r="G106" s="109"/>
      <c r="H106" s="109"/>
      <c r="I106" s="109"/>
      <c r="J106" s="110">
        <f>J195</f>
        <v>0</v>
      </c>
      <c r="L106" s="107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129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12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35" t="str">
        <f>E7</f>
        <v>PRÍSTAVBA A STAVEBNÉ ÚPRAVY MŠ LEDNICKÉ ROVNE</v>
      </c>
      <c r="F116" s="236"/>
      <c r="G116" s="236"/>
      <c r="H116" s="23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106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21" t="str">
        <f>E9</f>
        <v>SO-01.5 - Elektorištaláci...</v>
      </c>
      <c r="F118" s="234"/>
      <c r="G118" s="234"/>
      <c r="H118" s="234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16</v>
      </c>
      <c r="D120" s="26"/>
      <c r="E120" s="26"/>
      <c r="F120" s="21" t="str">
        <f>F12</f>
        <v xml:space="preserve"> </v>
      </c>
      <c r="G120" s="26"/>
      <c r="H120" s="26"/>
      <c r="I120" s="23" t="s">
        <v>18</v>
      </c>
      <c r="J120" s="49">
        <f>IF(J12="","",J12)</f>
        <v>44210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19</v>
      </c>
      <c r="D122" s="26"/>
      <c r="E122" s="26"/>
      <c r="F122" s="21" t="str">
        <f>E15</f>
        <v xml:space="preserve"> </v>
      </c>
      <c r="G122" s="26"/>
      <c r="H122" s="26"/>
      <c r="I122" s="23" t="s">
        <v>26</v>
      </c>
      <c r="J122" s="24" t="str">
        <f>E21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22</v>
      </c>
      <c r="D123" s="26"/>
      <c r="E123" s="26"/>
      <c r="F123" s="21" t="str">
        <f>IF(E18="","",E18)</f>
        <v>Last solution s.r.o.</v>
      </c>
      <c r="G123" s="26"/>
      <c r="H123" s="26"/>
      <c r="I123" s="23" t="s">
        <v>29</v>
      </c>
      <c r="J123" s="24" t="str">
        <f>E24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15"/>
      <c r="B125" s="116"/>
      <c r="C125" s="117" t="s">
        <v>130</v>
      </c>
      <c r="D125" s="118" t="s">
        <v>56</v>
      </c>
      <c r="E125" s="118" t="s">
        <v>52</v>
      </c>
      <c r="F125" s="118" t="s">
        <v>53</v>
      </c>
      <c r="G125" s="118" t="s">
        <v>131</v>
      </c>
      <c r="H125" s="118" t="s">
        <v>132</v>
      </c>
      <c r="I125" s="118" t="s">
        <v>133</v>
      </c>
      <c r="J125" s="119" t="s">
        <v>110</v>
      </c>
      <c r="K125" s="120" t="s">
        <v>134</v>
      </c>
      <c r="L125" s="121"/>
      <c r="M125" s="56" t="s">
        <v>1</v>
      </c>
      <c r="N125" s="57" t="s">
        <v>35</v>
      </c>
      <c r="O125" s="57" t="s">
        <v>135</v>
      </c>
      <c r="P125" s="57" t="s">
        <v>136</v>
      </c>
      <c r="Q125" s="57" t="s">
        <v>137</v>
      </c>
      <c r="R125" s="57" t="s">
        <v>138</v>
      </c>
      <c r="S125" s="57" t="s">
        <v>139</v>
      </c>
      <c r="T125" s="58" t="s">
        <v>140</v>
      </c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</row>
    <row r="126" spans="1:63" s="2" customFormat="1" ht="22.9" customHeight="1">
      <c r="A126" s="26"/>
      <c r="B126" s="27"/>
      <c r="C126" s="63" t="s">
        <v>111</v>
      </c>
      <c r="D126" s="26"/>
      <c r="E126" s="26"/>
      <c r="F126" s="26"/>
      <c r="G126" s="26"/>
      <c r="H126" s="26"/>
      <c r="I126" s="26"/>
      <c r="J126" s="122">
        <f>BK126</f>
        <v>11865.002</v>
      </c>
      <c r="K126" s="26"/>
      <c r="L126" s="27"/>
      <c r="M126" s="59"/>
      <c r="N126" s="50"/>
      <c r="O126" s="60"/>
      <c r="P126" s="123">
        <f>P127+P130+P133+P195</f>
        <v>0</v>
      </c>
      <c r="Q126" s="60"/>
      <c r="R126" s="123">
        <f>R127+R130+R133+R195</f>
        <v>0</v>
      </c>
      <c r="S126" s="60"/>
      <c r="T126" s="124">
        <f>T127+T130+T133+T195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70</v>
      </c>
      <c r="AU126" s="14" t="s">
        <v>112</v>
      </c>
      <c r="BK126" s="125">
        <f>BK127+BK130+BK133+BK195</f>
        <v>11865.002</v>
      </c>
    </row>
    <row r="127" spans="1:63" s="12" customFormat="1" ht="25.9" customHeight="1">
      <c r="B127" s="126"/>
      <c r="D127" s="127" t="s">
        <v>70</v>
      </c>
      <c r="E127" s="128" t="s">
        <v>141</v>
      </c>
      <c r="F127" s="128" t="s">
        <v>142</v>
      </c>
      <c r="J127" s="129">
        <f>BK127</f>
        <v>52.5</v>
      </c>
      <c r="L127" s="126"/>
      <c r="M127" s="130"/>
      <c r="N127" s="131"/>
      <c r="O127" s="131"/>
      <c r="P127" s="132">
        <f>P128</f>
        <v>0</v>
      </c>
      <c r="Q127" s="131"/>
      <c r="R127" s="132">
        <f>R128</f>
        <v>0</v>
      </c>
      <c r="S127" s="131"/>
      <c r="T127" s="133">
        <f>T128</f>
        <v>0</v>
      </c>
      <c r="AR127" s="127" t="s">
        <v>79</v>
      </c>
      <c r="AT127" s="134" t="s">
        <v>70</v>
      </c>
      <c r="AU127" s="134" t="s">
        <v>71</v>
      </c>
      <c r="AY127" s="127" t="s">
        <v>143</v>
      </c>
      <c r="BK127" s="135">
        <f>BK128</f>
        <v>52.5</v>
      </c>
    </row>
    <row r="128" spans="1:63" s="12" customFormat="1" ht="22.9" customHeight="1">
      <c r="B128" s="126"/>
      <c r="D128" s="127" t="s">
        <v>70</v>
      </c>
      <c r="E128" s="136" t="s">
        <v>179</v>
      </c>
      <c r="F128" s="136" t="s">
        <v>180</v>
      </c>
      <c r="J128" s="137">
        <f>BK128</f>
        <v>52.5</v>
      </c>
      <c r="L128" s="126"/>
      <c r="M128" s="130"/>
      <c r="N128" s="131"/>
      <c r="O128" s="131"/>
      <c r="P128" s="132">
        <f>P129</f>
        <v>0</v>
      </c>
      <c r="Q128" s="131"/>
      <c r="R128" s="132">
        <f>R129</f>
        <v>0</v>
      </c>
      <c r="S128" s="131"/>
      <c r="T128" s="133">
        <f>T129</f>
        <v>0</v>
      </c>
      <c r="AR128" s="127" t="s">
        <v>79</v>
      </c>
      <c r="AT128" s="134" t="s">
        <v>70</v>
      </c>
      <c r="AU128" s="134" t="s">
        <v>79</v>
      </c>
      <c r="AY128" s="127" t="s">
        <v>143</v>
      </c>
      <c r="BK128" s="135">
        <f>BK129</f>
        <v>52.5</v>
      </c>
    </row>
    <row r="129" spans="1:65" s="2" customFormat="1" ht="36" customHeight="1">
      <c r="A129" s="26"/>
      <c r="B129" s="138"/>
      <c r="C129" s="139" t="s">
        <v>79</v>
      </c>
      <c r="D129" s="139" t="s">
        <v>147</v>
      </c>
      <c r="E129" s="140" t="s">
        <v>413</v>
      </c>
      <c r="F129" s="141" t="s">
        <v>1320</v>
      </c>
      <c r="G129" s="142" t="s">
        <v>172</v>
      </c>
      <c r="H129" s="143">
        <v>6</v>
      </c>
      <c r="I129" s="143">
        <v>8.75</v>
      </c>
      <c r="J129" s="143">
        <f>ROUND(I129*H129,3)</f>
        <v>52.5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151</v>
      </c>
      <c r="AT129" s="149" t="s">
        <v>147</v>
      </c>
      <c r="AU129" s="149" t="s">
        <v>152</v>
      </c>
      <c r="AY129" s="14" t="s">
        <v>143</v>
      </c>
      <c r="BE129" s="150">
        <f>IF(N129="základná",J129,0)</f>
        <v>0</v>
      </c>
      <c r="BF129" s="150">
        <f>IF(N129="znížená",J129,0)</f>
        <v>52.5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4" t="s">
        <v>152</v>
      </c>
      <c r="BK129" s="151">
        <f>ROUND(I129*H129,3)</f>
        <v>52.5</v>
      </c>
      <c r="BL129" s="14" t="s">
        <v>151</v>
      </c>
      <c r="BM129" s="149" t="s">
        <v>152</v>
      </c>
    </row>
    <row r="130" spans="1:65" s="12" customFormat="1" ht="25.9" customHeight="1">
      <c r="B130" s="126"/>
      <c r="D130" s="127" t="s">
        <v>70</v>
      </c>
      <c r="E130" s="128" t="s">
        <v>231</v>
      </c>
      <c r="F130" s="128" t="s">
        <v>232</v>
      </c>
      <c r="J130" s="129">
        <f>BK130</f>
        <v>0.47099999999999997</v>
      </c>
      <c r="L130" s="126"/>
      <c r="M130" s="130"/>
      <c r="N130" s="131"/>
      <c r="O130" s="131"/>
      <c r="P130" s="132">
        <f>P131</f>
        <v>0</v>
      </c>
      <c r="Q130" s="131"/>
      <c r="R130" s="132">
        <f>R131</f>
        <v>0</v>
      </c>
      <c r="S130" s="131"/>
      <c r="T130" s="133">
        <f>T131</f>
        <v>0</v>
      </c>
      <c r="AR130" s="127" t="s">
        <v>152</v>
      </c>
      <c r="AT130" s="134" t="s">
        <v>70</v>
      </c>
      <c r="AU130" s="134" t="s">
        <v>71</v>
      </c>
      <c r="AY130" s="127" t="s">
        <v>143</v>
      </c>
      <c r="BK130" s="135">
        <f>BK131</f>
        <v>0.47099999999999997</v>
      </c>
    </row>
    <row r="131" spans="1:65" s="12" customFormat="1" ht="22.9" customHeight="1">
      <c r="B131" s="126"/>
      <c r="D131" s="127" t="s">
        <v>70</v>
      </c>
      <c r="E131" s="136" t="s">
        <v>829</v>
      </c>
      <c r="F131" s="136" t="s">
        <v>830</v>
      </c>
      <c r="J131" s="137">
        <f>BK131</f>
        <v>0.47099999999999997</v>
      </c>
      <c r="L131" s="126"/>
      <c r="M131" s="130"/>
      <c r="N131" s="131"/>
      <c r="O131" s="131"/>
      <c r="P131" s="132">
        <f>P132</f>
        <v>0</v>
      </c>
      <c r="Q131" s="131"/>
      <c r="R131" s="132">
        <f>R132</f>
        <v>0</v>
      </c>
      <c r="S131" s="131"/>
      <c r="T131" s="133">
        <f>T132</f>
        <v>0</v>
      </c>
      <c r="AR131" s="127" t="s">
        <v>152</v>
      </c>
      <c r="AT131" s="134" t="s">
        <v>70</v>
      </c>
      <c r="AU131" s="134" t="s">
        <v>79</v>
      </c>
      <c r="AY131" s="127" t="s">
        <v>143</v>
      </c>
      <c r="BK131" s="135">
        <f>BK132</f>
        <v>0.47099999999999997</v>
      </c>
    </row>
    <row r="132" spans="1:65" s="2" customFormat="1" ht="24" customHeight="1">
      <c r="A132" s="26"/>
      <c r="B132" s="138"/>
      <c r="C132" s="139" t="s">
        <v>152</v>
      </c>
      <c r="D132" s="139" t="s">
        <v>147</v>
      </c>
      <c r="E132" s="140" t="s">
        <v>1321</v>
      </c>
      <c r="F132" s="141" t="s">
        <v>1322</v>
      </c>
      <c r="G132" s="142" t="s">
        <v>520</v>
      </c>
      <c r="H132" s="143">
        <v>1</v>
      </c>
      <c r="I132" s="143">
        <v>0.47099999999999997</v>
      </c>
      <c r="J132" s="143">
        <f>ROUND(I132*H132,3)</f>
        <v>0.47099999999999997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178</v>
      </c>
      <c r="AT132" s="149" t="s">
        <v>147</v>
      </c>
      <c r="AU132" s="149" t="s">
        <v>152</v>
      </c>
      <c r="AY132" s="14" t="s">
        <v>143</v>
      </c>
      <c r="BE132" s="150">
        <f>IF(N132="základná",J132,0)</f>
        <v>0</v>
      </c>
      <c r="BF132" s="150">
        <f>IF(N132="znížená",J132,0)</f>
        <v>0.47099999999999997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152</v>
      </c>
      <c r="BK132" s="151">
        <f>ROUND(I132*H132,3)</f>
        <v>0.47099999999999997</v>
      </c>
      <c r="BL132" s="14" t="s">
        <v>178</v>
      </c>
      <c r="BM132" s="149" t="s">
        <v>151</v>
      </c>
    </row>
    <row r="133" spans="1:65" s="12" customFormat="1" ht="25.9" customHeight="1">
      <c r="B133" s="126"/>
      <c r="D133" s="127" t="s">
        <v>70</v>
      </c>
      <c r="E133" s="128" t="s">
        <v>175</v>
      </c>
      <c r="F133" s="128" t="s">
        <v>340</v>
      </c>
      <c r="J133" s="129">
        <f>BK133</f>
        <v>11812.031000000001</v>
      </c>
      <c r="L133" s="126"/>
      <c r="M133" s="130"/>
      <c r="N133" s="131"/>
      <c r="O133" s="131"/>
      <c r="P133" s="132">
        <f>P134+P178+P189+P192</f>
        <v>0</v>
      </c>
      <c r="Q133" s="131"/>
      <c r="R133" s="132">
        <f>R134+R178+R189+R192</f>
        <v>0</v>
      </c>
      <c r="S133" s="131"/>
      <c r="T133" s="133">
        <f>T134+T178+T189+T192</f>
        <v>0</v>
      </c>
      <c r="AR133" s="127" t="s">
        <v>144</v>
      </c>
      <c r="AT133" s="134" t="s">
        <v>70</v>
      </c>
      <c r="AU133" s="134" t="s">
        <v>71</v>
      </c>
      <c r="AY133" s="127" t="s">
        <v>143</v>
      </c>
      <c r="BK133" s="135">
        <f>BK134+BK178+BK189+BK192</f>
        <v>11812.031000000001</v>
      </c>
    </row>
    <row r="134" spans="1:65" s="12" customFormat="1" ht="22.9" customHeight="1">
      <c r="B134" s="126"/>
      <c r="D134" s="127" t="s">
        <v>70</v>
      </c>
      <c r="E134" s="136" t="s">
        <v>415</v>
      </c>
      <c r="F134" s="136" t="s">
        <v>416</v>
      </c>
      <c r="J134" s="137">
        <f>BK134</f>
        <v>3713.3750000000009</v>
      </c>
      <c r="L134" s="126"/>
      <c r="M134" s="130"/>
      <c r="N134" s="131"/>
      <c r="O134" s="131"/>
      <c r="P134" s="132">
        <f>SUM(P135:P177)</f>
        <v>0</v>
      </c>
      <c r="Q134" s="131"/>
      <c r="R134" s="132">
        <f>SUM(R135:R177)</f>
        <v>0</v>
      </c>
      <c r="S134" s="131"/>
      <c r="T134" s="133">
        <f>SUM(T135:T177)</f>
        <v>0</v>
      </c>
      <c r="AR134" s="127" t="s">
        <v>144</v>
      </c>
      <c r="AT134" s="134" t="s">
        <v>70</v>
      </c>
      <c r="AU134" s="134" t="s">
        <v>79</v>
      </c>
      <c r="AY134" s="127" t="s">
        <v>143</v>
      </c>
      <c r="BK134" s="135">
        <f>SUM(BK135:BK177)</f>
        <v>3713.3750000000009</v>
      </c>
    </row>
    <row r="135" spans="1:65" s="2" customFormat="1" ht="24" customHeight="1">
      <c r="A135" s="26"/>
      <c r="B135" s="138"/>
      <c r="C135" s="139" t="s">
        <v>144</v>
      </c>
      <c r="D135" s="139" t="s">
        <v>147</v>
      </c>
      <c r="E135" s="140" t="s">
        <v>1323</v>
      </c>
      <c r="F135" s="141" t="s">
        <v>1324</v>
      </c>
      <c r="G135" s="142" t="s">
        <v>275</v>
      </c>
      <c r="H135" s="143">
        <v>16</v>
      </c>
      <c r="I135" s="143">
        <v>1.083</v>
      </c>
      <c r="J135" s="143">
        <f t="shared" ref="J135:J177" si="0">ROUND(I135*H135,3)</f>
        <v>17.327999999999999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ref="P135:P177" si="1">O135*H135</f>
        <v>0</v>
      </c>
      <c r="Q135" s="147">
        <v>0</v>
      </c>
      <c r="R135" s="147">
        <f t="shared" ref="R135:R177" si="2">Q135*H135</f>
        <v>0</v>
      </c>
      <c r="S135" s="147">
        <v>0</v>
      </c>
      <c r="T135" s="148">
        <f t="shared" ref="T135:T177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276</v>
      </c>
      <c r="AT135" s="149" t="s">
        <v>147</v>
      </c>
      <c r="AU135" s="149" t="s">
        <v>152</v>
      </c>
      <c r="AY135" s="14" t="s">
        <v>143</v>
      </c>
      <c r="BE135" s="150">
        <f t="shared" ref="BE135:BE177" si="4">IF(N135="základná",J135,0)</f>
        <v>0</v>
      </c>
      <c r="BF135" s="150">
        <f t="shared" ref="BF135:BF177" si="5">IF(N135="znížená",J135,0)</f>
        <v>17.327999999999999</v>
      </c>
      <c r="BG135" s="150">
        <f t="shared" ref="BG135:BG177" si="6">IF(N135="zákl. prenesená",J135,0)</f>
        <v>0</v>
      </c>
      <c r="BH135" s="150">
        <f t="shared" ref="BH135:BH177" si="7">IF(N135="zníž. prenesená",J135,0)</f>
        <v>0</v>
      </c>
      <c r="BI135" s="150">
        <f t="shared" ref="BI135:BI177" si="8">IF(N135="nulová",J135,0)</f>
        <v>0</v>
      </c>
      <c r="BJ135" s="14" t="s">
        <v>152</v>
      </c>
      <c r="BK135" s="151">
        <f t="shared" ref="BK135:BK177" si="9">ROUND(I135*H135,3)</f>
        <v>17.327999999999999</v>
      </c>
      <c r="BL135" s="14" t="s">
        <v>276</v>
      </c>
      <c r="BM135" s="149" t="s">
        <v>153</v>
      </c>
    </row>
    <row r="136" spans="1:65" s="2" customFormat="1" ht="16.5" customHeight="1">
      <c r="A136" s="26"/>
      <c r="B136" s="138"/>
      <c r="C136" s="152" t="s">
        <v>151</v>
      </c>
      <c r="D136" s="152" t="s">
        <v>175</v>
      </c>
      <c r="E136" s="153" t="s">
        <v>1325</v>
      </c>
      <c r="F136" s="154" t="s">
        <v>1326</v>
      </c>
      <c r="G136" s="155" t="s">
        <v>172</v>
      </c>
      <c r="H136" s="156">
        <v>16</v>
      </c>
      <c r="I136" s="156">
        <v>1.2529999999999999</v>
      </c>
      <c r="J136" s="156">
        <f t="shared" si="0"/>
        <v>20.047999999999998</v>
      </c>
      <c r="K136" s="157"/>
      <c r="L136" s="158"/>
      <c r="M136" s="159" t="s">
        <v>1</v>
      </c>
      <c r="N136" s="160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421</v>
      </c>
      <c r="AT136" s="149" t="s">
        <v>175</v>
      </c>
      <c r="AU136" s="149" t="s">
        <v>152</v>
      </c>
      <c r="AY136" s="14" t="s">
        <v>143</v>
      </c>
      <c r="BE136" s="150">
        <f t="shared" si="4"/>
        <v>0</v>
      </c>
      <c r="BF136" s="150">
        <f t="shared" si="5"/>
        <v>20.047999999999998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20.047999999999998</v>
      </c>
      <c r="BL136" s="14" t="s">
        <v>276</v>
      </c>
      <c r="BM136" s="149" t="s">
        <v>161</v>
      </c>
    </row>
    <row r="137" spans="1:65" s="2" customFormat="1" ht="24" customHeight="1">
      <c r="A137" s="26"/>
      <c r="B137" s="138"/>
      <c r="C137" s="139" t="s">
        <v>181</v>
      </c>
      <c r="D137" s="139" t="s">
        <v>147</v>
      </c>
      <c r="E137" s="140" t="s">
        <v>1327</v>
      </c>
      <c r="F137" s="141" t="s">
        <v>1328</v>
      </c>
      <c r="G137" s="142" t="s">
        <v>172</v>
      </c>
      <c r="H137" s="143">
        <v>4</v>
      </c>
      <c r="I137" s="143">
        <v>2.758</v>
      </c>
      <c r="J137" s="143">
        <f t="shared" si="0"/>
        <v>11.032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276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11.032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11.032</v>
      </c>
      <c r="BL137" s="14" t="s">
        <v>276</v>
      </c>
      <c r="BM137" s="149" t="s">
        <v>164</v>
      </c>
    </row>
    <row r="138" spans="1:65" s="2" customFormat="1" ht="16.5" customHeight="1">
      <c r="A138" s="26"/>
      <c r="B138" s="138"/>
      <c r="C138" s="152" t="s">
        <v>153</v>
      </c>
      <c r="D138" s="152" t="s">
        <v>175</v>
      </c>
      <c r="E138" s="153" t="s">
        <v>1329</v>
      </c>
      <c r="F138" s="154" t="s">
        <v>1330</v>
      </c>
      <c r="G138" s="155" t="s">
        <v>172</v>
      </c>
      <c r="H138" s="156">
        <v>4</v>
      </c>
      <c r="I138" s="156">
        <v>1.39</v>
      </c>
      <c r="J138" s="156">
        <f t="shared" si="0"/>
        <v>5.56</v>
      </c>
      <c r="K138" s="157"/>
      <c r="L138" s="158"/>
      <c r="M138" s="159" t="s">
        <v>1</v>
      </c>
      <c r="N138" s="160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421</v>
      </c>
      <c r="AT138" s="149" t="s">
        <v>175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5.56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5.56</v>
      </c>
      <c r="BL138" s="14" t="s">
        <v>276</v>
      </c>
      <c r="BM138" s="149" t="s">
        <v>168</v>
      </c>
    </row>
    <row r="139" spans="1:65" s="2" customFormat="1" ht="24" customHeight="1">
      <c r="A139" s="26"/>
      <c r="B139" s="138"/>
      <c r="C139" s="139" t="s">
        <v>187</v>
      </c>
      <c r="D139" s="139" t="s">
        <v>147</v>
      </c>
      <c r="E139" s="140" t="s">
        <v>1331</v>
      </c>
      <c r="F139" s="141" t="s">
        <v>1332</v>
      </c>
      <c r="G139" s="142" t="s">
        <v>275</v>
      </c>
      <c r="H139" s="143">
        <v>23</v>
      </c>
      <c r="I139" s="143">
        <v>9.8870000000000005</v>
      </c>
      <c r="J139" s="143">
        <f t="shared" si="0"/>
        <v>227.40100000000001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276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227.40100000000001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227.40100000000001</v>
      </c>
      <c r="BL139" s="14" t="s">
        <v>276</v>
      </c>
      <c r="BM139" s="149" t="s">
        <v>173</v>
      </c>
    </row>
    <row r="140" spans="1:65" s="2" customFormat="1" ht="24" customHeight="1">
      <c r="A140" s="26"/>
      <c r="B140" s="138"/>
      <c r="C140" s="139" t="s">
        <v>161</v>
      </c>
      <c r="D140" s="139" t="s">
        <v>147</v>
      </c>
      <c r="E140" s="140" t="s">
        <v>430</v>
      </c>
      <c r="F140" s="141" t="s">
        <v>431</v>
      </c>
      <c r="G140" s="142" t="s">
        <v>172</v>
      </c>
      <c r="H140" s="143">
        <v>4</v>
      </c>
      <c r="I140" s="143">
        <v>1.165</v>
      </c>
      <c r="J140" s="143">
        <f t="shared" si="0"/>
        <v>4.66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276</v>
      </c>
      <c r="AT140" s="149" t="s">
        <v>147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4.66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4.66</v>
      </c>
      <c r="BL140" s="14" t="s">
        <v>276</v>
      </c>
      <c r="BM140" s="149" t="s">
        <v>178</v>
      </c>
    </row>
    <row r="141" spans="1:65" s="2" customFormat="1" ht="16.5" customHeight="1">
      <c r="A141" s="26"/>
      <c r="B141" s="138"/>
      <c r="C141" s="152" t="s">
        <v>179</v>
      </c>
      <c r="D141" s="152" t="s">
        <v>175</v>
      </c>
      <c r="E141" s="153" t="s">
        <v>432</v>
      </c>
      <c r="F141" s="154" t="s">
        <v>433</v>
      </c>
      <c r="G141" s="155" t="s">
        <v>172</v>
      </c>
      <c r="H141" s="156">
        <v>4</v>
      </c>
      <c r="I141" s="156">
        <v>0.21</v>
      </c>
      <c r="J141" s="156">
        <f t="shared" si="0"/>
        <v>0.84</v>
      </c>
      <c r="K141" s="157"/>
      <c r="L141" s="158"/>
      <c r="M141" s="159" t="s">
        <v>1</v>
      </c>
      <c r="N141" s="160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421</v>
      </c>
      <c r="AT141" s="149" t="s">
        <v>175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0.84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0.84</v>
      </c>
      <c r="BL141" s="14" t="s">
        <v>276</v>
      </c>
      <c r="BM141" s="149" t="s">
        <v>184</v>
      </c>
    </row>
    <row r="142" spans="1:65" s="2" customFormat="1" ht="24" customHeight="1">
      <c r="A142" s="26"/>
      <c r="B142" s="138"/>
      <c r="C142" s="139" t="s">
        <v>164</v>
      </c>
      <c r="D142" s="139" t="s">
        <v>147</v>
      </c>
      <c r="E142" s="140" t="s">
        <v>1333</v>
      </c>
      <c r="F142" s="141" t="s">
        <v>1334</v>
      </c>
      <c r="G142" s="142" t="s">
        <v>172</v>
      </c>
      <c r="H142" s="143">
        <v>1</v>
      </c>
      <c r="I142" s="143">
        <v>3.58</v>
      </c>
      <c r="J142" s="143">
        <f t="shared" si="0"/>
        <v>3.58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276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3.58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3.58</v>
      </c>
      <c r="BL142" s="14" t="s">
        <v>276</v>
      </c>
      <c r="BM142" s="149" t="s">
        <v>7</v>
      </c>
    </row>
    <row r="143" spans="1:65" s="2" customFormat="1" ht="16.5" customHeight="1">
      <c r="A143" s="26"/>
      <c r="B143" s="138"/>
      <c r="C143" s="152" t="s">
        <v>216</v>
      </c>
      <c r="D143" s="152" t="s">
        <v>175</v>
      </c>
      <c r="E143" s="153" t="s">
        <v>1335</v>
      </c>
      <c r="F143" s="154" t="s">
        <v>1336</v>
      </c>
      <c r="G143" s="155" t="s">
        <v>172</v>
      </c>
      <c r="H143" s="156">
        <v>1</v>
      </c>
      <c r="I143" s="156">
        <v>2.742</v>
      </c>
      <c r="J143" s="156">
        <f t="shared" si="0"/>
        <v>2.742</v>
      </c>
      <c r="K143" s="157"/>
      <c r="L143" s="158"/>
      <c r="M143" s="159" t="s">
        <v>1</v>
      </c>
      <c r="N143" s="160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421</v>
      </c>
      <c r="AT143" s="149" t="s">
        <v>175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2.742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2.742</v>
      </c>
      <c r="BL143" s="14" t="s">
        <v>276</v>
      </c>
      <c r="BM143" s="149" t="s">
        <v>190</v>
      </c>
    </row>
    <row r="144" spans="1:65" s="2" customFormat="1" ht="24" customHeight="1">
      <c r="A144" s="26"/>
      <c r="B144" s="138"/>
      <c r="C144" s="139" t="s">
        <v>168</v>
      </c>
      <c r="D144" s="139" t="s">
        <v>147</v>
      </c>
      <c r="E144" s="140" t="s">
        <v>1337</v>
      </c>
      <c r="F144" s="141" t="s">
        <v>1338</v>
      </c>
      <c r="G144" s="142" t="s">
        <v>172</v>
      </c>
      <c r="H144" s="143">
        <v>5</v>
      </c>
      <c r="I144" s="143">
        <v>3.528</v>
      </c>
      <c r="J144" s="143">
        <f t="shared" si="0"/>
        <v>17.64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276</v>
      </c>
      <c r="AT144" s="149" t="s">
        <v>147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17.64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17.64</v>
      </c>
      <c r="BL144" s="14" t="s">
        <v>276</v>
      </c>
      <c r="BM144" s="149" t="s">
        <v>194</v>
      </c>
    </row>
    <row r="145" spans="1:65" s="2" customFormat="1" ht="16.5" customHeight="1">
      <c r="A145" s="26"/>
      <c r="B145" s="138"/>
      <c r="C145" s="152" t="s">
        <v>222</v>
      </c>
      <c r="D145" s="152" t="s">
        <v>175</v>
      </c>
      <c r="E145" s="153" t="s">
        <v>1339</v>
      </c>
      <c r="F145" s="154" t="s">
        <v>1340</v>
      </c>
      <c r="G145" s="155" t="s">
        <v>172</v>
      </c>
      <c r="H145" s="156">
        <v>5</v>
      </c>
      <c r="I145" s="156">
        <v>2.847</v>
      </c>
      <c r="J145" s="156">
        <f t="shared" si="0"/>
        <v>14.234999999999999</v>
      </c>
      <c r="K145" s="157"/>
      <c r="L145" s="158"/>
      <c r="M145" s="159" t="s">
        <v>1</v>
      </c>
      <c r="N145" s="160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421</v>
      </c>
      <c r="AT145" s="149" t="s">
        <v>175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14.234999999999999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14.234999999999999</v>
      </c>
      <c r="BL145" s="14" t="s">
        <v>276</v>
      </c>
      <c r="BM145" s="149" t="s">
        <v>198</v>
      </c>
    </row>
    <row r="146" spans="1:65" s="2" customFormat="1" ht="24" customHeight="1">
      <c r="A146" s="26"/>
      <c r="B146" s="138"/>
      <c r="C146" s="139" t="s">
        <v>173</v>
      </c>
      <c r="D146" s="139" t="s">
        <v>147</v>
      </c>
      <c r="E146" s="140" t="s">
        <v>1341</v>
      </c>
      <c r="F146" s="141" t="s">
        <v>1342</v>
      </c>
      <c r="G146" s="142" t="s">
        <v>172</v>
      </c>
      <c r="H146" s="143">
        <v>19</v>
      </c>
      <c r="I146" s="143">
        <v>3.9569999999999999</v>
      </c>
      <c r="J146" s="143">
        <f t="shared" si="0"/>
        <v>75.183000000000007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276</v>
      </c>
      <c r="AT146" s="149" t="s">
        <v>147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75.183000000000007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75.183000000000007</v>
      </c>
      <c r="BL146" s="14" t="s">
        <v>276</v>
      </c>
      <c r="BM146" s="149" t="s">
        <v>202</v>
      </c>
    </row>
    <row r="147" spans="1:65" s="2" customFormat="1" ht="24" customHeight="1">
      <c r="A147" s="26"/>
      <c r="B147" s="138"/>
      <c r="C147" s="152" t="s">
        <v>235</v>
      </c>
      <c r="D147" s="152" t="s">
        <v>175</v>
      </c>
      <c r="E147" s="153" t="s">
        <v>1343</v>
      </c>
      <c r="F147" s="154" t="s">
        <v>1344</v>
      </c>
      <c r="G147" s="155" t="s">
        <v>172</v>
      </c>
      <c r="H147" s="156">
        <v>5</v>
      </c>
      <c r="I147" s="156">
        <v>91.956000000000003</v>
      </c>
      <c r="J147" s="156">
        <f t="shared" si="0"/>
        <v>459.78</v>
      </c>
      <c r="K147" s="157"/>
      <c r="L147" s="158"/>
      <c r="M147" s="159" t="s">
        <v>1</v>
      </c>
      <c r="N147" s="160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421</v>
      </c>
      <c r="AT147" s="149" t="s">
        <v>175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459.78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459.78</v>
      </c>
      <c r="BL147" s="14" t="s">
        <v>276</v>
      </c>
      <c r="BM147" s="149" t="s">
        <v>206</v>
      </c>
    </row>
    <row r="148" spans="1:65" s="2" customFormat="1" ht="24" customHeight="1">
      <c r="A148" s="26"/>
      <c r="B148" s="138"/>
      <c r="C148" s="152" t="s">
        <v>178</v>
      </c>
      <c r="D148" s="152" t="s">
        <v>175</v>
      </c>
      <c r="E148" s="153" t="s">
        <v>1345</v>
      </c>
      <c r="F148" s="154" t="s">
        <v>1346</v>
      </c>
      <c r="G148" s="155" t="s">
        <v>172</v>
      </c>
      <c r="H148" s="156">
        <v>10</v>
      </c>
      <c r="I148" s="156">
        <v>132.44300000000001</v>
      </c>
      <c r="J148" s="156">
        <f t="shared" si="0"/>
        <v>1324.43</v>
      </c>
      <c r="K148" s="157"/>
      <c r="L148" s="158"/>
      <c r="M148" s="159" t="s">
        <v>1</v>
      </c>
      <c r="N148" s="160" t="s">
        <v>37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421</v>
      </c>
      <c r="AT148" s="149" t="s">
        <v>175</v>
      </c>
      <c r="AU148" s="149" t="s">
        <v>152</v>
      </c>
      <c r="AY148" s="14" t="s">
        <v>143</v>
      </c>
      <c r="BE148" s="150">
        <f t="shared" si="4"/>
        <v>0</v>
      </c>
      <c r="BF148" s="150">
        <f t="shared" si="5"/>
        <v>1324.43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152</v>
      </c>
      <c r="BK148" s="151">
        <f t="shared" si="9"/>
        <v>1324.43</v>
      </c>
      <c r="BL148" s="14" t="s">
        <v>276</v>
      </c>
      <c r="BM148" s="149" t="s">
        <v>209</v>
      </c>
    </row>
    <row r="149" spans="1:65" s="2" customFormat="1" ht="16.5" customHeight="1">
      <c r="A149" s="26"/>
      <c r="B149" s="138"/>
      <c r="C149" s="152" t="s">
        <v>241</v>
      </c>
      <c r="D149" s="152" t="s">
        <v>175</v>
      </c>
      <c r="E149" s="153" t="s">
        <v>1347</v>
      </c>
      <c r="F149" s="154" t="s">
        <v>1348</v>
      </c>
      <c r="G149" s="155" t="s">
        <v>172</v>
      </c>
      <c r="H149" s="156">
        <v>4</v>
      </c>
      <c r="I149" s="156">
        <v>9.1530000000000005</v>
      </c>
      <c r="J149" s="156">
        <f t="shared" si="0"/>
        <v>36.612000000000002</v>
      </c>
      <c r="K149" s="157"/>
      <c r="L149" s="158"/>
      <c r="M149" s="159" t="s">
        <v>1</v>
      </c>
      <c r="N149" s="160" t="s">
        <v>37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421</v>
      </c>
      <c r="AT149" s="149" t="s">
        <v>175</v>
      </c>
      <c r="AU149" s="149" t="s">
        <v>152</v>
      </c>
      <c r="AY149" s="14" t="s">
        <v>143</v>
      </c>
      <c r="BE149" s="150">
        <f t="shared" si="4"/>
        <v>0</v>
      </c>
      <c r="BF149" s="150">
        <f t="shared" si="5"/>
        <v>36.612000000000002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152</v>
      </c>
      <c r="BK149" s="151">
        <f t="shared" si="9"/>
        <v>36.612000000000002</v>
      </c>
      <c r="BL149" s="14" t="s">
        <v>276</v>
      </c>
      <c r="BM149" s="149" t="s">
        <v>212</v>
      </c>
    </row>
    <row r="150" spans="1:65" s="2" customFormat="1" ht="16.5" customHeight="1">
      <c r="A150" s="26"/>
      <c r="B150" s="138"/>
      <c r="C150" s="139" t="s">
        <v>184</v>
      </c>
      <c r="D150" s="139" t="s">
        <v>147</v>
      </c>
      <c r="E150" s="140" t="s">
        <v>1349</v>
      </c>
      <c r="F150" s="141" t="s">
        <v>1350</v>
      </c>
      <c r="G150" s="142" t="s">
        <v>275</v>
      </c>
      <c r="H150" s="143">
        <v>1</v>
      </c>
      <c r="I150" s="143">
        <v>1.3759999999999999</v>
      </c>
      <c r="J150" s="143">
        <f t="shared" si="0"/>
        <v>1.3759999999999999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276</v>
      </c>
      <c r="AT150" s="149" t="s">
        <v>147</v>
      </c>
      <c r="AU150" s="149" t="s">
        <v>152</v>
      </c>
      <c r="AY150" s="14" t="s">
        <v>143</v>
      </c>
      <c r="BE150" s="150">
        <f t="shared" si="4"/>
        <v>0</v>
      </c>
      <c r="BF150" s="150">
        <f t="shared" si="5"/>
        <v>1.3759999999999999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152</v>
      </c>
      <c r="BK150" s="151">
        <f t="shared" si="9"/>
        <v>1.3759999999999999</v>
      </c>
      <c r="BL150" s="14" t="s">
        <v>276</v>
      </c>
      <c r="BM150" s="149" t="s">
        <v>203</v>
      </c>
    </row>
    <row r="151" spans="1:65" s="2" customFormat="1" ht="16.5" customHeight="1">
      <c r="A151" s="26"/>
      <c r="B151" s="138"/>
      <c r="C151" s="152" t="s">
        <v>256</v>
      </c>
      <c r="D151" s="152" t="s">
        <v>175</v>
      </c>
      <c r="E151" s="153" t="s">
        <v>1351</v>
      </c>
      <c r="F151" s="154" t="s">
        <v>1352</v>
      </c>
      <c r="G151" s="155" t="s">
        <v>172</v>
      </c>
      <c r="H151" s="156">
        <v>1</v>
      </c>
      <c r="I151" s="156">
        <v>2.0779999999999998</v>
      </c>
      <c r="J151" s="156">
        <f t="shared" si="0"/>
        <v>2.0779999999999998</v>
      </c>
      <c r="K151" s="157"/>
      <c r="L151" s="158"/>
      <c r="M151" s="159" t="s">
        <v>1</v>
      </c>
      <c r="N151" s="160" t="s">
        <v>37</v>
      </c>
      <c r="O151" s="147">
        <v>0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421</v>
      </c>
      <c r="AT151" s="149" t="s">
        <v>175</v>
      </c>
      <c r="AU151" s="149" t="s">
        <v>152</v>
      </c>
      <c r="AY151" s="14" t="s">
        <v>143</v>
      </c>
      <c r="BE151" s="150">
        <f t="shared" si="4"/>
        <v>0</v>
      </c>
      <c r="BF151" s="150">
        <f t="shared" si="5"/>
        <v>2.0779999999999998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152</v>
      </c>
      <c r="BK151" s="151">
        <f t="shared" si="9"/>
        <v>2.0779999999999998</v>
      </c>
      <c r="BL151" s="14" t="s">
        <v>276</v>
      </c>
      <c r="BM151" s="149" t="s">
        <v>199</v>
      </c>
    </row>
    <row r="152" spans="1:65" s="2" customFormat="1" ht="16.5" customHeight="1">
      <c r="A152" s="26"/>
      <c r="B152" s="138"/>
      <c r="C152" s="139" t="s">
        <v>7</v>
      </c>
      <c r="D152" s="139" t="s">
        <v>147</v>
      </c>
      <c r="E152" s="140" t="s">
        <v>1353</v>
      </c>
      <c r="F152" s="141" t="s">
        <v>1354</v>
      </c>
      <c r="G152" s="142" t="s">
        <v>172</v>
      </c>
      <c r="H152" s="143">
        <v>50</v>
      </c>
      <c r="I152" s="143">
        <v>0.57099999999999995</v>
      </c>
      <c r="J152" s="143">
        <f t="shared" si="0"/>
        <v>28.55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276</v>
      </c>
      <c r="AT152" s="149" t="s">
        <v>147</v>
      </c>
      <c r="AU152" s="149" t="s">
        <v>152</v>
      </c>
      <c r="AY152" s="14" t="s">
        <v>143</v>
      </c>
      <c r="BE152" s="150">
        <f t="shared" si="4"/>
        <v>0</v>
      </c>
      <c r="BF152" s="150">
        <f t="shared" si="5"/>
        <v>28.55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152</v>
      </c>
      <c r="BK152" s="151">
        <f t="shared" si="9"/>
        <v>28.55</v>
      </c>
      <c r="BL152" s="14" t="s">
        <v>276</v>
      </c>
      <c r="BM152" s="149" t="s">
        <v>221</v>
      </c>
    </row>
    <row r="153" spans="1:65" s="2" customFormat="1" ht="16.5" customHeight="1">
      <c r="A153" s="26"/>
      <c r="B153" s="138"/>
      <c r="C153" s="152" t="s">
        <v>265</v>
      </c>
      <c r="D153" s="152" t="s">
        <v>175</v>
      </c>
      <c r="E153" s="153" t="s">
        <v>1355</v>
      </c>
      <c r="F153" s="154" t="s">
        <v>1356</v>
      </c>
      <c r="G153" s="155" t="s">
        <v>172</v>
      </c>
      <c r="H153" s="156">
        <v>50</v>
      </c>
      <c r="I153" s="156">
        <v>0.96199999999999997</v>
      </c>
      <c r="J153" s="156">
        <f t="shared" si="0"/>
        <v>48.1</v>
      </c>
      <c r="K153" s="157"/>
      <c r="L153" s="158"/>
      <c r="M153" s="159" t="s">
        <v>1</v>
      </c>
      <c r="N153" s="160" t="s">
        <v>37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421</v>
      </c>
      <c r="AT153" s="149" t="s">
        <v>175</v>
      </c>
      <c r="AU153" s="149" t="s">
        <v>152</v>
      </c>
      <c r="AY153" s="14" t="s">
        <v>143</v>
      </c>
      <c r="BE153" s="150">
        <f t="shared" si="4"/>
        <v>0</v>
      </c>
      <c r="BF153" s="150">
        <f t="shared" si="5"/>
        <v>48.1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152</v>
      </c>
      <c r="BK153" s="151">
        <f t="shared" si="9"/>
        <v>48.1</v>
      </c>
      <c r="BL153" s="14" t="s">
        <v>276</v>
      </c>
      <c r="BM153" s="149" t="s">
        <v>225</v>
      </c>
    </row>
    <row r="154" spans="1:65" s="2" customFormat="1" ht="16.5" customHeight="1">
      <c r="A154" s="26"/>
      <c r="B154" s="138"/>
      <c r="C154" s="139" t="s">
        <v>190</v>
      </c>
      <c r="D154" s="139" t="s">
        <v>147</v>
      </c>
      <c r="E154" s="140" t="s">
        <v>1357</v>
      </c>
      <c r="F154" s="141" t="s">
        <v>1358</v>
      </c>
      <c r="G154" s="142" t="s">
        <v>172</v>
      </c>
      <c r="H154" s="143">
        <v>1</v>
      </c>
      <c r="I154" s="143">
        <v>4.9660000000000002</v>
      </c>
      <c r="J154" s="143">
        <f t="shared" si="0"/>
        <v>4.9660000000000002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276</v>
      </c>
      <c r="AT154" s="149" t="s">
        <v>147</v>
      </c>
      <c r="AU154" s="149" t="s">
        <v>152</v>
      </c>
      <c r="AY154" s="14" t="s">
        <v>143</v>
      </c>
      <c r="BE154" s="150">
        <f t="shared" si="4"/>
        <v>0</v>
      </c>
      <c r="BF154" s="150">
        <f t="shared" si="5"/>
        <v>4.9660000000000002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152</v>
      </c>
      <c r="BK154" s="151">
        <f t="shared" si="9"/>
        <v>4.9660000000000002</v>
      </c>
      <c r="BL154" s="14" t="s">
        <v>276</v>
      </c>
      <c r="BM154" s="149" t="s">
        <v>230</v>
      </c>
    </row>
    <row r="155" spans="1:65" s="2" customFormat="1" ht="16.5" customHeight="1">
      <c r="A155" s="26"/>
      <c r="B155" s="138"/>
      <c r="C155" s="152" t="s">
        <v>279</v>
      </c>
      <c r="D155" s="152" t="s">
        <v>175</v>
      </c>
      <c r="E155" s="153" t="s">
        <v>1359</v>
      </c>
      <c r="F155" s="154" t="s">
        <v>1360</v>
      </c>
      <c r="G155" s="155" t="s">
        <v>172</v>
      </c>
      <c r="H155" s="156">
        <v>1</v>
      </c>
      <c r="I155" s="156">
        <v>312.59899999999999</v>
      </c>
      <c r="J155" s="156">
        <f t="shared" si="0"/>
        <v>312.59899999999999</v>
      </c>
      <c r="K155" s="157"/>
      <c r="L155" s="158"/>
      <c r="M155" s="159" t="s">
        <v>1</v>
      </c>
      <c r="N155" s="160" t="s">
        <v>37</v>
      </c>
      <c r="O155" s="147">
        <v>0</v>
      </c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421</v>
      </c>
      <c r="AT155" s="149" t="s">
        <v>175</v>
      </c>
      <c r="AU155" s="149" t="s">
        <v>152</v>
      </c>
      <c r="AY155" s="14" t="s">
        <v>143</v>
      </c>
      <c r="BE155" s="150">
        <f t="shared" si="4"/>
        <v>0</v>
      </c>
      <c r="BF155" s="150">
        <f t="shared" si="5"/>
        <v>312.59899999999999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152</v>
      </c>
      <c r="BK155" s="151">
        <f t="shared" si="9"/>
        <v>312.59899999999999</v>
      </c>
      <c r="BL155" s="14" t="s">
        <v>276</v>
      </c>
      <c r="BM155" s="149" t="s">
        <v>165</v>
      </c>
    </row>
    <row r="156" spans="1:65" s="2" customFormat="1" ht="16.5" customHeight="1">
      <c r="A156" s="26"/>
      <c r="B156" s="138"/>
      <c r="C156" s="139" t="s">
        <v>194</v>
      </c>
      <c r="D156" s="139" t="s">
        <v>147</v>
      </c>
      <c r="E156" s="140" t="s">
        <v>1361</v>
      </c>
      <c r="F156" s="141" t="s">
        <v>1362</v>
      </c>
      <c r="G156" s="142" t="s">
        <v>172</v>
      </c>
      <c r="H156" s="143">
        <v>1</v>
      </c>
      <c r="I156" s="143">
        <v>1.137</v>
      </c>
      <c r="J156" s="143">
        <f t="shared" si="0"/>
        <v>1.137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276</v>
      </c>
      <c r="AT156" s="149" t="s">
        <v>147</v>
      </c>
      <c r="AU156" s="149" t="s">
        <v>152</v>
      </c>
      <c r="AY156" s="14" t="s">
        <v>143</v>
      </c>
      <c r="BE156" s="150">
        <f t="shared" si="4"/>
        <v>0</v>
      </c>
      <c r="BF156" s="150">
        <f t="shared" si="5"/>
        <v>1.137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152</v>
      </c>
      <c r="BK156" s="151">
        <f t="shared" si="9"/>
        <v>1.137</v>
      </c>
      <c r="BL156" s="14" t="s">
        <v>276</v>
      </c>
      <c r="BM156" s="149" t="s">
        <v>240</v>
      </c>
    </row>
    <row r="157" spans="1:65" s="2" customFormat="1" ht="16.5" customHeight="1">
      <c r="A157" s="26"/>
      <c r="B157" s="138"/>
      <c r="C157" s="152" t="s">
        <v>299</v>
      </c>
      <c r="D157" s="152" t="s">
        <v>175</v>
      </c>
      <c r="E157" s="153" t="s">
        <v>1363</v>
      </c>
      <c r="F157" s="154" t="s">
        <v>1364</v>
      </c>
      <c r="G157" s="155" t="s">
        <v>172</v>
      </c>
      <c r="H157" s="156">
        <v>1</v>
      </c>
      <c r="I157" s="156">
        <v>7.3170000000000002</v>
      </c>
      <c r="J157" s="156">
        <f t="shared" si="0"/>
        <v>7.3170000000000002</v>
      </c>
      <c r="K157" s="157"/>
      <c r="L157" s="158"/>
      <c r="M157" s="159" t="s">
        <v>1</v>
      </c>
      <c r="N157" s="160" t="s">
        <v>37</v>
      </c>
      <c r="O157" s="147">
        <v>0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421</v>
      </c>
      <c r="AT157" s="149" t="s">
        <v>175</v>
      </c>
      <c r="AU157" s="149" t="s">
        <v>152</v>
      </c>
      <c r="AY157" s="14" t="s">
        <v>143</v>
      </c>
      <c r="BE157" s="150">
        <f t="shared" si="4"/>
        <v>0</v>
      </c>
      <c r="BF157" s="150">
        <f t="shared" si="5"/>
        <v>7.3170000000000002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152</v>
      </c>
      <c r="BK157" s="151">
        <f t="shared" si="9"/>
        <v>7.3170000000000002</v>
      </c>
      <c r="BL157" s="14" t="s">
        <v>276</v>
      </c>
      <c r="BM157" s="149" t="s">
        <v>245</v>
      </c>
    </row>
    <row r="158" spans="1:65" s="2" customFormat="1" ht="16.5" customHeight="1">
      <c r="A158" s="26"/>
      <c r="B158" s="138"/>
      <c r="C158" s="139" t="s">
        <v>198</v>
      </c>
      <c r="D158" s="139" t="s">
        <v>147</v>
      </c>
      <c r="E158" s="140" t="s">
        <v>1365</v>
      </c>
      <c r="F158" s="141" t="s">
        <v>1366</v>
      </c>
      <c r="G158" s="142" t="s">
        <v>172</v>
      </c>
      <c r="H158" s="143">
        <v>20</v>
      </c>
      <c r="I158" s="143">
        <v>1.34</v>
      </c>
      <c r="J158" s="143">
        <f t="shared" si="0"/>
        <v>26.8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276</v>
      </c>
      <c r="AT158" s="149" t="s">
        <v>147</v>
      </c>
      <c r="AU158" s="149" t="s">
        <v>152</v>
      </c>
      <c r="AY158" s="14" t="s">
        <v>143</v>
      </c>
      <c r="BE158" s="150">
        <f t="shared" si="4"/>
        <v>0</v>
      </c>
      <c r="BF158" s="150">
        <f t="shared" si="5"/>
        <v>26.8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4" t="s">
        <v>152</v>
      </c>
      <c r="BK158" s="151">
        <f t="shared" si="9"/>
        <v>26.8</v>
      </c>
      <c r="BL158" s="14" t="s">
        <v>276</v>
      </c>
      <c r="BM158" s="149" t="s">
        <v>249</v>
      </c>
    </row>
    <row r="159" spans="1:65" s="2" customFormat="1" ht="16.5" customHeight="1">
      <c r="A159" s="26"/>
      <c r="B159" s="138"/>
      <c r="C159" s="152" t="s">
        <v>308</v>
      </c>
      <c r="D159" s="152" t="s">
        <v>175</v>
      </c>
      <c r="E159" s="153" t="s">
        <v>1367</v>
      </c>
      <c r="F159" s="154" t="s">
        <v>1368</v>
      </c>
      <c r="G159" s="155" t="s">
        <v>172</v>
      </c>
      <c r="H159" s="156">
        <v>20</v>
      </c>
      <c r="I159" s="156">
        <v>3.0009999999999999</v>
      </c>
      <c r="J159" s="156">
        <f t="shared" si="0"/>
        <v>60.02</v>
      </c>
      <c r="K159" s="157"/>
      <c r="L159" s="158"/>
      <c r="M159" s="159" t="s">
        <v>1</v>
      </c>
      <c r="N159" s="160" t="s">
        <v>37</v>
      </c>
      <c r="O159" s="147">
        <v>0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421</v>
      </c>
      <c r="AT159" s="149" t="s">
        <v>175</v>
      </c>
      <c r="AU159" s="149" t="s">
        <v>152</v>
      </c>
      <c r="AY159" s="14" t="s">
        <v>143</v>
      </c>
      <c r="BE159" s="150">
        <f t="shared" si="4"/>
        <v>0</v>
      </c>
      <c r="BF159" s="150">
        <f t="shared" si="5"/>
        <v>60.02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4" t="s">
        <v>152</v>
      </c>
      <c r="BK159" s="151">
        <f t="shared" si="9"/>
        <v>60.02</v>
      </c>
      <c r="BL159" s="14" t="s">
        <v>276</v>
      </c>
      <c r="BM159" s="149" t="s">
        <v>255</v>
      </c>
    </row>
    <row r="160" spans="1:65" s="2" customFormat="1" ht="16.5" customHeight="1">
      <c r="A160" s="26"/>
      <c r="B160" s="138"/>
      <c r="C160" s="139" t="s">
        <v>202</v>
      </c>
      <c r="D160" s="139" t="s">
        <v>147</v>
      </c>
      <c r="E160" s="140" t="s">
        <v>1369</v>
      </c>
      <c r="F160" s="141" t="s">
        <v>1370</v>
      </c>
      <c r="G160" s="142" t="s">
        <v>172</v>
      </c>
      <c r="H160" s="143">
        <v>6</v>
      </c>
      <c r="I160" s="143">
        <v>1.2370000000000001</v>
      </c>
      <c r="J160" s="143">
        <f t="shared" si="0"/>
        <v>7.4219999999999997</v>
      </c>
      <c r="K160" s="144"/>
      <c r="L160" s="27"/>
      <c r="M160" s="145" t="s">
        <v>1</v>
      </c>
      <c r="N160" s="146" t="s">
        <v>37</v>
      </c>
      <c r="O160" s="147">
        <v>0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276</v>
      </c>
      <c r="AT160" s="149" t="s">
        <v>147</v>
      </c>
      <c r="AU160" s="149" t="s">
        <v>152</v>
      </c>
      <c r="AY160" s="14" t="s">
        <v>143</v>
      </c>
      <c r="BE160" s="150">
        <f t="shared" si="4"/>
        <v>0</v>
      </c>
      <c r="BF160" s="150">
        <f t="shared" si="5"/>
        <v>7.4219999999999997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4" t="s">
        <v>152</v>
      </c>
      <c r="BK160" s="151">
        <f t="shared" si="9"/>
        <v>7.4219999999999997</v>
      </c>
      <c r="BL160" s="14" t="s">
        <v>276</v>
      </c>
      <c r="BM160" s="149" t="s">
        <v>259</v>
      </c>
    </row>
    <row r="161" spans="1:65" s="2" customFormat="1" ht="24" customHeight="1">
      <c r="A161" s="26"/>
      <c r="B161" s="138"/>
      <c r="C161" s="152" t="s">
        <v>315</v>
      </c>
      <c r="D161" s="152" t="s">
        <v>175</v>
      </c>
      <c r="E161" s="153" t="s">
        <v>1371</v>
      </c>
      <c r="F161" s="154" t="s">
        <v>1372</v>
      </c>
      <c r="G161" s="155" t="s">
        <v>172</v>
      </c>
      <c r="H161" s="156">
        <v>6</v>
      </c>
      <c r="I161" s="156">
        <v>3.4670000000000001</v>
      </c>
      <c r="J161" s="156">
        <f t="shared" si="0"/>
        <v>20.802</v>
      </c>
      <c r="K161" s="157"/>
      <c r="L161" s="158"/>
      <c r="M161" s="159" t="s">
        <v>1</v>
      </c>
      <c r="N161" s="160" t="s">
        <v>37</v>
      </c>
      <c r="O161" s="147">
        <v>0</v>
      </c>
      <c r="P161" s="147">
        <f t="shared" si="1"/>
        <v>0</v>
      </c>
      <c r="Q161" s="147">
        <v>0</v>
      </c>
      <c r="R161" s="147">
        <f t="shared" si="2"/>
        <v>0</v>
      </c>
      <c r="S161" s="147">
        <v>0</v>
      </c>
      <c r="T161" s="148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421</v>
      </c>
      <c r="AT161" s="149" t="s">
        <v>175</v>
      </c>
      <c r="AU161" s="149" t="s">
        <v>152</v>
      </c>
      <c r="AY161" s="14" t="s">
        <v>143</v>
      </c>
      <c r="BE161" s="150">
        <f t="shared" si="4"/>
        <v>0</v>
      </c>
      <c r="BF161" s="150">
        <f t="shared" si="5"/>
        <v>20.802</v>
      </c>
      <c r="BG161" s="150">
        <f t="shared" si="6"/>
        <v>0</v>
      </c>
      <c r="BH161" s="150">
        <f t="shared" si="7"/>
        <v>0</v>
      </c>
      <c r="BI161" s="150">
        <f t="shared" si="8"/>
        <v>0</v>
      </c>
      <c r="BJ161" s="14" t="s">
        <v>152</v>
      </c>
      <c r="BK161" s="151">
        <f t="shared" si="9"/>
        <v>20.802</v>
      </c>
      <c r="BL161" s="14" t="s">
        <v>276</v>
      </c>
      <c r="BM161" s="149" t="s">
        <v>262</v>
      </c>
    </row>
    <row r="162" spans="1:65" s="2" customFormat="1" ht="16.5" customHeight="1">
      <c r="A162" s="26"/>
      <c r="B162" s="138"/>
      <c r="C162" s="139" t="s">
        <v>206</v>
      </c>
      <c r="D162" s="139" t="s">
        <v>147</v>
      </c>
      <c r="E162" s="140" t="s">
        <v>1373</v>
      </c>
      <c r="F162" s="141" t="s">
        <v>1374</v>
      </c>
      <c r="G162" s="142" t="s">
        <v>172</v>
      </c>
      <c r="H162" s="143">
        <v>4</v>
      </c>
      <c r="I162" s="143">
        <v>2.08</v>
      </c>
      <c r="J162" s="143">
        <f t="shared" si="0"/>
        <v>8.32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 t="shared" si="1"/>
        <v>0</v>
      </c>
      <c r="Q162" s="147">
        <v>0</v>
      </c>
      <c r="R162" s="147">
        <f t="shared" si="2"/>
        <v>0</v>
      </c>
      <c r="S162" s="147">
        <v>0</v>
      </c>
      <c r="T162" s="148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276</v>
      </c>
      <c r="AT162" s="149" t="s">
        <v>147</v>
      </c>
      <c r="AU162" s="149" t="s">
        <v>152</v>
      </c>
      <c r="AY162" s="14" t="s">
        <v>143</v>
      </c>
      <c r="BE162" s="150">
        <f t="shared" si="4"/>
        <v>0</v>
      </c>
      <c r="BF162" s="150">
        <f t="shared" si="5"/>
        <v>8.32</v>
      </c>
      <c r="BG162" s="150">
        <f t="shared" si="6"/>
        <v>0</v>
      </c>
      <c r="BH162" s="150">
        <f t="shared" si="7"/>
        <v>0</v>
      </c>
      <c r="BI162" s="150">
        <f t="shared" si="8"/>
        <v>0</v>
      </c>
      <c r="BJ162" s="14" t="s">
        <v>152</v>
      </c>
      <c r="BK162" s="151">
        <f t="shared" si="9"/>
        <v>8.32</v>
      </c>
      <c r="BL162" s="14" t="s">
        <v>276</v>
      </c>
      <c r="BM162" s="149" t="s">
        <v>268</v>
      </c>
    </row>
    <row r="163" spans="1:65" s="2" customFormat="1" ht="16.5" customHeight="1">
      <c r="A163" s="26"/>
      <c r="B163" s="138"/>
      <c r="C163" s="152" t="s">
        <v>326</v>
      </c>
      <c r="D163" s="152" t="s">
        <v>175</v>
      </c>
      <c r="E163" s="153" t="s">
        <v>1375</v>
      </c>
      <c r="F163" s="154" t="s">
        <v>1376</v>
      </c>
      <c r="G163" s="155" t="s">
        <v>172</v>
      </c>
      <c r="H163" s="156">
        <v>4</v>
      </c>
      <c r="I163" s="156">
        <v>6.58</v>
      </c>
      <c r="J163" s="156">
        <f t="shared" si="0"/>
        <v>26.32</v>
      </c>
      <c r="K163" s="157"/>
      <c r="L163" s="158"/>
      <c r="M163" s="159" t="s">
        <v>1</v>
      </c>
      <c r="N163" s="160" t="s">
        <v>37</v>
      </c>
      <c r="O163" s="147">
        <v>0</v>
      </c>
      <c r="P163" s="147">
        <f t="shared" si="1"/>
        <v>0</v>
      </c>
      <c r="Q163" s="147">
        <v>0</v>
      </c>
      <c r="R163" s="147">
        <f t="shared" si="2"/>
        <v>0</v>
      </c>
      <c r="S163" s="147">
        <v>0</v>
      </c>
      <c r="T163" s="148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421</v>
      </c>
      <c r="AT163" s="149" t="s">
        <v>175</v>
      </c>
      <c r="AU163" s="149" t="s">
        <v>152</v>
      </c>
      <c r="AY163" s="14" t="s">
        <v>143</v>
      </c>
      <c r="BE163" s="150">
        <f t="shared" si="4"/>
        <v>0</v>
      </c>
      <c r="BF163" s="150">
        <f t="shared" si="5"/>
        <v>26.32</v>
      </c>
      <c r="BG163" s="150">
        <f t="shared" si="6"/>
        <v>0</v>
      </c>
      <c r="BH163" s="150">
        <f t="shared" si="7"/>
        <v>0</v>
      </c>
      <c r="BI163" s="150">
        <f t="shared" si="8"/>
        <v>0</v>
      </c>
      <c r="BJ163" s="14" t="s">
        <v>152</v>
      </c>
      <c r="BK163" s="151">
        <f t="shared" si="9"/>
        <v>26.32</v>
      </c>
      <c r="BL163" s="14" t="s">
        <v>276</v>
      </c>
      <c r="BM163" s="149" t="s">
        <v>271</v>
      </c>
    </row>
    <row r="164" spans="1:65" s="2" customFormat="1" ht="16.5" customHeight="1">
      <c r="A164" s="26"/>
      <c r="B164" s="138"/>
      <c r="C164" s="139" t="s">
        <v>209</v>
      </c>
      <c r="D164" s="139" t="s">
        <v>147</v>
      </c>
      <c r="E164" s="140" t="s">
        <v>1377</v>
      </c>
      <c r="F164" s="141" t="s">
        <v>1378</v>
      </c>
      <c r="G164" s="142" t="s">
        <v>172</v>
      </c>
      <c r="H164" s="143">
        <v>4</v>
      </c>
      <c r="I164" s="143">
        <v>2.0640000000000001</v>
      </c>
      <c r="J164" s="143">
        <f t="shared" si="0"/>
        <v>8.2560000000000002</v>
      </c>
      <c r="K164" s="144"/>
      <c r="L164" s="27"/>
      <c r="M164" s="145" t="s">
        <v>1</v>
      </c>
      <c r="N164" s="146" t="s">
        <v>37</v>
      </c>
      <c r="O164" s="147">
        <v>0</v>
      </c>
      <c r="P164" s="147">
        <f t="shared" si="1"/>
        <v>0</v>
      </c>
      <c r="Q164" s="147">
        <v>0</v>
      </c>
      <c r="R164" s="147">
        <f t="shared" si="2"/>
        <v>0</v>
      </c>
      <c r="S164" s="147">
        <v>0</v>
      </c>
      <c r="T164" s="148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276</v>
      </c>
      <c r="AT164" s="149" t="s">
        <v>147</v>
      </c>
      <c r="AU164" s="149" t="s">
        <v>152</v>
      </c>
      <c r="AY164" s="14" t="s">
        <v>143</v>
      </c>
      <c r="BE164" s="150">
        <f t="shared" si="4"/>
        <v>0</v>
      </c>
      <c r="BF164" s="150">
        <f t="shared" si="5"/>
        <v>8.2560000000000002</v>
      </c>
      <c r="BG164" s="150">
        <f t="shared" si="6"/>
        <v>0</v>
      </c>
      <c r="BH164" s="150">
        <f t="shared" si="7"/>
        <v>0</v>
      </c>
      <c r="BI164" s="150">
        <f t="shared" si="8"/>
        <v>0</v>
      </c>
      <c r="BJ164" s="14" t="s">
        <v>152</v>
      </c>
      <c r="BK164" s="151">
        <f t="shared" si="9"/>
        <v>8.2560000000000002</v>
      </c>
      <c r="BL164" s="14" t="s">
        <v>276</v>
      </c>
      <c r="BM164" s="149" t="s">
        <v>276</v>
      </c>
    </row>
    <row r="165" spans="1:65" s="2" customFormat="1" ht="16.5" customHeight="1">
      <c r="A165" s="26"/>
      <c r="B165" s="138"/>
      <c r="C165" s="152" t="s">
        <v>333</v>
      </c>
      <c r="D165" s="152" t="s">
        <v>175</v>
      </c>
      <c r="E165" s="153" t="s">
        <v>1379</v>
      </c>
      <c r="F165" s="154" t="s">
        <v>1380</v>
      </c>
      <c r="G165" s="155" t="s">
        <v>172</v>
      </c>
      <c r="H165" s="156">
        <v>4</v>
      </c>
      <c r="I165" s="156">
        <v>3.073</v>
      </c>
      <c r="J165" s="156">
        <f t="shared" si="0"/>
        <v>12.292</v>
      </c>
      <c r="K165" s="157"/>
      <c r="L165" s="158"/>
      <c r="M165" s="159" t="s">
        <v>1</v>
      </c>
      <c r="N165" s="160" t="s">
        <v>37</v>
      </c>
      <c r="O165" s="147">
        <v>0</v>
      </c>
      <c r="P165" s="147">
        <f t="shared" si="1"/>
        <v>0</v>
      </c>
      <c r="Q165" s="147">
        <v>0</v>
      </c>
      <c r="R165" s="147">
        <f t="shared" si="2"/>
        <v>0</v>
      </c>
      <c r="S165" s="147">
        <v>0</v>
      </c>
      <c r="T165" s="148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421</v>
      </c>
      <c r="AT165" s="149" t="s">
        <v>175</v>
      </c>
      <c r="AU165" s="149" t="s">
        <v>152</v>
      </c>
      <c r="AY165" s="14" t="s">
        <v>143</v>
      </c>
      <c r="BE165" s="150">
        <f t="shared" si="4"/>
        <v>0</v>
      </c>
      <c r="BF165" s="150">
        <f t="shared" si="5"/>
        <v>12.292</v>
      </c>
      <c r="BG165" s="150">
        <f t="shared" si="6"/>
        <v>0</v>
      </c>
      <c r="BH165" s="150">
        <f t="shared" si="7"/>
        <v>0</v>
      </c>
      <c r="BI165" s="150">
        <f t="shared" si="8"/>
        <v>0</v>
      </c>
      <c r="BJ165" s="14" t="s">
        <v>152</v>
      </c>
      <c r="BK165" s="151">
        <f t="shared" si="9"/>
        <v>12.292</v>
      </c>
      <c r="BL165" s="14" t="s">
        <v>276</v>
      </c>
      <c r="BM165" s="149" t="s">
        <v>278</v>
      </c>
    </row>
    <row r="166" spans="1:65" s="2" customFormat="1" ht="16.5" customHeight="1">
      <c r="A166" s="26"/>
      <c r="B166" s="138"/>
      <c r="C166" s="139" t="s">
        <v>212</v>
      </c>
      <c r="D166" s="139" t="s">
        <v>147</v>
      </c>
      <c r="E166" s="140" t="s">
        <v>1381</v>
      </c>
      <c r="F166" s="141" t="s">
        <v>1382</v>
      </c>
      <c r="G166" s="142" t="s">
        <v>172</v>
      </c>
      <c r="H166" s="143">
        <v>4</v>
      </c>
      <c r="I166" s="143">
        <v>2.0259999999999998</v>
      </c>
      <c r="J166" s="143">
        <f t="shared" si="0"/>
        <v>8.1039999999999992</v>
      </c>
      <c r="K166" s="144"/>
      <c r="L166" s="27"/>
      <c r="M166" s="145" t="s">
        <v>1</v>
      </c>
      <c r="N166" s="146" t="s">
        <v>37</v>
      </c>
      <c r="O166" s="147">
        <v>0</v>
      </c>
      <c r="P166" s="147">
        <f t="shared" si="1"/>
        <v>0</v>
      </c>
      <c r="Q166" s="147">
        <v>0</v>
      </c>
      <c r="R166" s="147">
        <f t="shared" si="2"/>
        <v>0</v>
      </c>
      <c r="S166" s="147">
        <v>0</v>
      </c>
      <c r="T166" s="148">
        <f t="shared" si="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276</v>
      </c>
      <c r="AT166" s="149" t="s">
        <v>147</v>
      </c>
      <c r="AU166" s="149" t="s">
        <v>152</v>
      </c>
      <c r="AY166" s="14" t="s">
        <v>143</v>
      </c>
      <c r="BE166" s="150">
        <f t="shared" si="4"/>
        <v>0</v>
      </c>
      <c r="BF166" s="150">
        <f t="shared" si="5"/>
        <v>8.1039999999999992</v>
      </c>
      <c r="BG166" s="150">
        <f t="shared" si="6"/>
        <v>0</v>
      </c>
      <c r="BH166" s="150">
        <f t="shared" si="7"/>
        <v>0</v>
      </c>
      <c r="BI166" s="150">
        <f t="shared" si="8"/>
        <v>0</v>
      </c>
      <c r="BJ166" s="14" t="s">
        <v>152</v>
      </c>
      <c r="BK166" s="151">
        <f t="shared" si="9"/>
        <v>8.1039999999999992</v>
      </c>
      <c r="BL166" s="14" t="s">
        <v>276</v>
      </c>
      <c r="BM166" s="149" t="s">
        <v>282</v>
      </c>
    </row>
    <row r="167" spans="1:65" s="2" customFormat="1" ht="16.5" customHeight="1">
      <c r="A167" s="26"/>
      <c r="B167" s="138"/>
      <c r="C167" s="152" t="s">
        <v>191</v>
      </c>
      <c r="D167" s="152" t="s">
        <v>175</v>
      </c>
      <c r="E167" s="153" t="s">
        <v>1383</v>
      </c>
      <c r="F167" s="154" t="s">
        <v>1384</v>
      </c>
      <c r="G167" s="155" t="s">
        <v>172</v>
      </c>
      <c r="H167" s="156">
        <v>4</v>
      </c>
      <c r="I167" s="156">
        <v>5.4660000000000002</v>
      </c>
      <c r="J167" s="156">
        <f t="shared" si="0"/>
        <v>21.864000000000001</v>
      </c>
      <c r="K167" s="157"/>
      <c r="L167" s="158"/>
      <c r="M167" s="159" t="s">
        <v>1</v>
      </c>
      <c r="N167" s="160" t="s">
        <v>37</v>
      </c>
      <c r="O167" s="147">
        <v>0</v>
      </c>
      <c r="P167" s="147">
        <f t="shared" si="1"/>
        <v>0</v>
      </c>
      <c r="Q167" s="147">
        <v>0</v>
      </c>
      <c r="R167" s="147">
        <f t="shared" si="2"/>
        <v>0</v>
      </c>
      <c r="S167" s="147">
        <v>0</v>
      </c>
      <c r="T167" s="148">
        <f t="shared" si="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421</v>
      </c>
      <c r="AT167" s="149" t="s">
        <v>175</v>
      </c>
      <c r="AU167" s="149" t="s">
        <v>152</v>
      </c>
      <c r="AY167" s="14" t="s">
        <v>143</v>
      </c>
      <c r="BE167" s="150">
        <f t="shared" si="4"/>
        <v>0</v>
      </c>
      <c r="BF167" s="150">
        <f t="shared" si="5"/>
        <v>21.864000000000001</v>
      </c>
      <c r="BG167" s="150">
        <f t="shared" si="6"/>
        <v>0</v>
      </c>
      <c r="BH167" s="150">
        <f t="shared" si="7"/>
        <v>0</v>
      </c>
      <c r="BI167" s="150">
        <f t="shared" si="8"/>
        <v>0</v>
      </c>
      <c r="BJ167" s="14" t="s">
        <v>152</v>
      </c>
      <c r="BK167" s="151">
        <f t="shared" si="9"/>
        <v>21.864000000000001</v>
      </c>
      <c r="BL167" s="14" t="s">
        <v>276</v>
      </c>
      <c r="BM167" s="149" t="s">
        <v>285</v>
      </c>
    </row>
    <row r="168" spans="1:65" s="2" customFormat="1" ht="24" customHeight="1">
      <c r="A168" s="26"/>
      <c r="B168" s="138"/>
      <c r="C168" s="139" t="s">
        <v>203</v>
      </c>
      <c r="D168" s="139" t="s">
        <v>147</v>
      </c>
      <c r="E168" s="140" t="s">
        <v>1385</v>
      </c>
      <c r="F168" s="141" t="s">
        <v>1386</v>
      </c>
      <c r="G168" s="142" t="s">
        <v>172</v>
      </c>
      <c r="H168" s="143">
        <v>2</v>
      </c>
      <c r="I168" s="143">
        <v>48.703000000000003</v>
      </c>
      <c r="J168" s="143">
        <f t="shared" si="0"/>
        <v>97.406000000000006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 t="shared" si="1"/>
        <v>0</v>
      </c>
      <c r="Q168" s="147">
        <v>0</v>
      </c>
      <c r="R168" s="147">
        <f t="shared" si="2"/>
        <v>0</v>
      </c>
      <c r="S168" s="147">
        <v>0</v>
      </c>
      <c r="T168" s="148">
        <f t="shared" si="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276</v>
      </c>
      <c r="AT168" s="149" t="s">
        <v>147</v>
      </c>
      <c r="AU168" s="149" t="s">
        <v>152</v>
      </c>
      <c r="AY168" s="14" t="s">
        <v>143</v>
      </c>
      <c r="BE168" s="150">
        <f t="shared" si="4"/>
        <v>0</v>
      </c>
      <c r="BF168" s="150">
        <f t="shared" si="5"/>
        <v>97.406000000000006</v>
      </c>
      <c r="BG168" s="150">
        <f t="shared" si="6"/>
        <v>0</v>
      </c>
      <c r="BH168" s="150">
        <f t="shared" si="7"/>
        <v>0</v>
      </c>
      <c r="BI168" s="150">
        <f t="shared" si="8"/>
        <v>0</v>
      </c>
      <c r="BJ168" s="14" t="s">
        <v>152</v>
      </c>
      <c r="BK168" s="151">
        <f t="shared" si="9"/>
        <v>97.406000000000006</v>
      </c>
      <c r="BL168" s="14" t="s">
        <v>276</v>
      </c>
      <c r="BM168" s="149" t="s">
        <v>288</v>
      </c>
    </row>
    <row r="169" spans="1:65" s="2" customFormat="1" ht="16.5" customHeight="1">
      <c r="A169" s="26"/>
      <c r="B169" s="138"/>
      <c r="C169" s="152" t="s">
        <v>195</v>
      </c>
      <c r="D169" s="152" t="s">
        <v>175</v>
      </c>
      <c r="E169" s="153" t="s">
        <v>1387</v>
      </c>
      <c r="F169" s="154" t="s">
        <v>1388</v>
      </c>
      <c r="G169" s="155" t="s">
        <v>172</v>
      </c>
      <c r="H169" s="156">
        <v>2</v>
      </c>
      <c r="I169" s="156">
        <v>72.498000000000005</v>
      </c>
      <c r="J169" s="156">
        <f t="shared" si="0"/>
        <v>144.99600000000001</v>
      </c>
      <c r="K169" s="157"/>
      <c r="L169" s="158"/>
      <c r="M169" s="159" t="s">
        <v>1</v>
      </c>
      <c r="N169" s="160" t="s">
        <v>37</v>
      </c>
      <c r="O169" s="147">
        <v>0</v>
      </c>
      <c r="P169" s="147">
        <f t="shared" si="1"/>
        <v>0</v>
      </c>
      <c r="Q169" s="147">
        <v>0</v>
      </c>
      <c r="R169" s="147">
        <f t="shared" si="2"/>
        <v>0</v>
      </c>
      <c r="S169" s="147">
        <v>0</v>
      </c>
      <c r="T169" s="148">
        <f t="shared" si="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421</v>
      </c>
      <c r="AT169" s="149" t="s">
        <v>175</v>
      </c>
      <c r="AU169" s="149" t="s">
        <v>152</v>
      </c>
      <c r="AY169" s="14" t="s">
        <v>143</v>
      </c>
      <c r="BE169" s="150">
        <f t="shared" si="4"/>
        <v>0</v>
      </c>
      <c r="BF169" s="150">
        <f t="shared" si="5"/>
        <v>144.99600000000001</v>
      </c>
      <c r="BG169" s="150">
        <f t="shared" si="6"/>
        <v>0</v>
      </c>
      <c r="BH169" s="150">
        <f t="shared" si="7"/>
        <v>0</v>
      </c>
      <c r="BI169" s="150">
        <f t="shared" si="8"/>
        <v>0</v>
      </c>
      <c r="BJ169" s="14" t="s">
        <v>152</v>
      </c>
      <c r="BK169" s="151">
        <f t="shared" si="9"/>
        <v>144.99600000000001</v>
      </c>
      <c r="BL169" s="14" t="s">
        <v>276</v>
      </c>
      <c r="BM169" s="149" t="s">
        <v>293</v>
      </c>
    </row>
    <row r="170" spans="1:65" s="2" customFormat="1" ht="24" customHeight="1">
      <c r="A170" s="26"/>
      <c r="B170" s="138"/>
      <c r="C170" s="139" t="s">
        <v>199</v>
      </c>
      <c r="D170" s="139" t="s">
        <v>147</v>
      </c>
      <c r="E170" s="140" t="s">
        <v>1389</v>
      </c>
      <c r="F170" s="141" t="s">
        <v>1390</v>
      </c>
      <c r="G170" s="142" t="s">
        <v>172</v>
      </c>
      <c r="H170" s="143">
        <v>65</v>
      </c>
      <c r="I170" s="143">
        <v>5.6989999999999998</v>
      </c>
      <c r="J170" s="143">
        <f t="shared" si="0"/>
        <v>370.435</v>
      </c>
      <c r="K170" s="144"/>
      <c r="L170" s="27"/>
      <c r="M170" s="145" t="s">
        <v>1</v>
      </c>
      <c r="N170" s="146" t="s">
        <v>37</v>
      </c>
      <c r="O170" s="147">
        <v>0</v>
      </c>
      <c r="P170" s="147">
        <f t="shared" si="1"/>
        <v>0</v>
      </c>
      <c r="Q170" s="147">
        <v>0</v>
      </c>
      <c r="R170" s="147">
        <f t="shared" si="2"/>
        <v>0</v>
      </c>
      <c r="S170" s="147">
        <v>0</v>
      </c>
      <c r="T170" s="148">
        <f t="shared" si="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276</v>
      </c>
      <c r="AT170" s="149" t="s">
        <v>147</v>
      </c>
      <c r="AU170" s="149" t="s">
        <v>152</v>
      </c>
      <c r="AY170" s="14" t="s">
        <v>143</v>
      </c>
      <c r="BE170" s="150">
        <f t="shared" si="4"/>
        <v>0</v>
      </c>
      <c r="BF170" s="150">
        <f t="shared" si="5"/>
        <v>370.435</v>
      </c>
      <c r="BG170" s="150">
        <f t="shared" si="6"/>
        <v>0</v>
      </c>
      <c r="BH170" s="150">
        <f t="shared" si="7"/>
        <v>0</v>
      </c>
      <c r="BI170" s="150">
        <f t="shared" si="8"/>
        <v>0</v>
      </c>
      <c r="BJ170" s="14" t="s">
        <v>152</v>
      </c>
      <c r="BK170" s="151">
        <f t="shared" si="9"/>
        <v>370.435</v>
      </c>
      <c r="BL170" s="14" t="s">
        <v>276</v>
      </c>
      <c r="BM170" s="149" t="s">
        <v>298</v>
      </c>
    </row>
    <row r="171" spans="1:65" s="2" customFormat="1" ht="16.5" customHeight="1">
      <c r="A171" s="26"/>
      <c r="B171" s="138"/>
      <c r="C171" s="139" t="s">
        <v>246</v>
      </c>
      <c r="D171" s="139" t="s">
        <v>147</v>
      </c>
      <c r="E171" s="140" t="s">
        <v>1391</v>
      </c>
      <c r="F171" s="141" t="s">
        <v>1392</v>
      </c>
      <c r="G171" s="142" t="s">
        <v>275</v>
      </c>
      <c r="H171" s="143">
        <v>16</v>
      </c>
      <c r="I171" s="143">
        <v>0.33900000000000002</v>
      </c>
      <c r="J171" s="143">
        <f t="shared" si="0"/>
        <v>5.4240000000000004</v>
      </c>
      <c r="K171" s="144"/>
      <c r="L171" s="27"/>
      <c r="M171" s="145" t="s">
        <v>1</v>
      </c>
      <c r="N171" s="146" t="s">
        <v>37</v>
      </c>
      <c r="O171" s="147">
        <v>0</v>
      </c>
      <c r="P171" s="147">
        <f t="shared" si="1"/>
        <v>0</v>
      </c>
      <c r="Q171" s="147">
        <v>0</v>
      </c>
      <c r="R171" s="147">
        <f t="shared" si="2"/>
        <v>0</v>
      </c>
      <c r="S171" s="147">
        <v>0</v>
      </c>
      <c r="T171" s="148">
        <f t="shared" si="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276</v>
      </c>
      <c r="AT171" s="149" t="s">
        <v>147</v>
      </c>
      <c r="AU171" s="149" t="s">
        <v>152</v>
      </c>
      <c r="AY171" s="14" t="s">
        <v>143</v>
      </c>
      <c r="BE171" s="150">
        <f t="shared" si="4"/>
        <v>0</v>
      </c>
      <c r="BF171" s="150">
        <f t="shared" si="5"/>
        <v>5.4240000000000004</v>
      </c>
      <c r="BG171" s="150">
        <f t="shared" si="6"/>
        <v>0</v>
      </c>
      <c r="BH171" s="150">
        <f t="shared" si="7"/>
        <v>0</v>
      </c>
      <c r="BI171" s="150">
        <f t="shared" si="8"/>
        <v>0</v>
      </c>
      <c r="BJ171" s="14" t="s">
        <v>152</v>
      </c>
      <c r="BK171" s="151">
        <f t="shared" si="9"/>
        <v>5.4240000000000004</v>
      </c>
      <c r="BL171" s="14" t="s">
        <v>276</v>
      </c>
      <c r="BM171" s="149" t="s">
        <v>302</v>
      </c>
    </row>
    <row r="172" spans="1:65" s="2" customFormat="1" ht="16.5" customHeight="1">
      <c r="A172" s="26"/>
      <c r="B172" s="138"/>
      <c r="C172" s="152" t="s">
        <v>221</v>
      </c>
      <c r="D172" s="152" t="s">
        <v>175</v>
      </c>
      <c r="E172" s="153" t="s">
        <v>1393</v>
      </c>
      <c r="F172" s="154" t="s">
        <v>1394</v>
      </c>
      <c r="G172" s="155" t="s">
        <v>275</v>
      </c>
      <c r="H172" s="156">
        <v>208</v>
      </c>
      <c r="I172" s="156">
        <v>0.39900000000000002</v>
      </c>
      <c r="J172" s="156">
        <f t="shared" si="0"/>
        <v>82.992000000000004</v>
      </c>
      <c r="K172" s="157"/>
      <c r="L172" s="158"/>
      <c r="M172" s="159" t="s">
        <v>1</v>
      </c>
      <c r="N172" s="160" t="s">
        <v>37</v>
      </c>
      <c r="O172" s="147">
        <v>0</v>
      </c>
      <c r="P172" s="147">
        <f t="shared" si="1"/>
        <v>0</v>
      </c>
      <c r="Q172" s="147">
        <v>0</v>
      </c>
      <c r="R172" s="147">
        <f t="shared" si="2"/>
        <v>0</v>
      </c>
      <c r="S172" s="147">
        <v>0</v>
      </c>
      <c r="T172" s="148">
        <f t="shared" si="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421</v>
      </c>
      <c r="AT172" s="149" t="s">
        <v>175</v>
      </c>
      <c r="AU172" s="149" t="s">
        <v>152</v>
      </c>
      <c r="AY172" s="14" t="s">
        <v>143</v>
      </c>
      <c r="BE172" s="150">
        <f t="shared" si="4"/>
        <v>0</v>
      </c>
      <c r="BF172" s="150">
        <f t="shared" si="5"/>
        <v>82.992000000000004</v>
      </c>
      <c r="BG172" s="150">
        <f t="shared" si="6"/>
        <v>0</v>
      </c>
      <c r="BH172" s="150">
        <f t="shared" si="7"/>
        <v>0</v>
      </c>
      <c r="BI172" s="150">
        <f t="shared" si="8"/>
        <v>0</v>
      </c>
      <c r="BJ172" s="14" t="s">
        <v>152</v>
      </c>
      <c r="BK172" s="151">
        <f t="shared" si="9"/>
        <v>82.992000000000004</v>
      </c>
      <c r="BL172" s="14" t="s">
        <v>276</v>
      </c>
      <c r="BM172" s="149" t="s">
        <v>305</v>
      </c>
    </row>
    <row r="173" spans="1:65" s="2" customFormat="1" ht="16.5" customHeight="1">
      <c r="A173" s="26"/>
      <c r="B173" s="138"/>
      <c r="C173" s="152" t="s">
        <v>174</v>
      </c>
      <c r="D173" s="152" t="s">
        <v>175</v>
      </c>
      <c r="E173" s="153" t="s">
        <v>1395</v>
      </c>
      <c r="F173" s="154" t="s">
        <v>1396</v>
      </c>
      <c r="G173" s="155" t="s">
        <v>275</v>
      </c>
      <c r="H173" s="156">
        <v>39</v>
      </c>
      <c r="I173" s="156">
        <v>0.45100000000000001</v>
      </c>
      <c r="J173" s="156">
        <f t="shared" si="0"/>
        <v>17.588999999999999</v>
      </c>
      <c r="K173" s="157"/>
      <c r="L173" s="158"/>
      <c r="M173" s="159" t="s">
        <v>1</v>
      </c>
      <c r="N173" s="160" t="s">
        <v>37</v>
      </c>
      <c r="O173" s="147">
        <v>0</v>
      </c>
      <c r="P173" s="147">
        <f t="shared" si="1"/>
        <v>0</v>
      </c>
      <c r="Q173" s="147">
        <v>0</v>
      </c>
      <c r="R173" s="147">
        <f t="shared" si="2"/>
        <v>0</v>
      </c>
      <c r="S173" s="147">
        <v>0</v>
      </c>
      <c r="T173" s="148">
        <f t="shared" si="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421</v>
      </c>
      <c r="AT173" s="149" t="s">
        <v>175</v>
      </c>
      <c r="AU173" s="149" t="s">
        <v>152</v>
      </c>
      <c r="AY173" s="14" t="s">
        <v>143</v>
      </c>
      <c r="BE173" s="150">
        <f t="shared" si="4"/>
        <v>0</v>
      </c>
      <c r="BF173" s="150">
        <f t="shared" si="5"/>
        <v>17.588999999999999</v>
      </c>
      <c r="BG173" s="150">
        <f t="shared" si="6"/>
        <v>0</v>
      </c>
      <c r="BH173" s="150">
        <f t="shared" si="7"/>
        <v>0</v>
      </c>
      <c r="BI173" s="150">
        <f t="shared" si="8"/>
        <v>0</v>
      </c>
      <c r="BJ173" s="14" t="s">
        <v>152</v>
      </c>
      <c r="BK173" s="151">
        <f t="shared" si="9"/>
        <v>17.588999999999999</v>
      </c>
      <c r="BL173" s="14" t="s">
        <v>276</v>
      </c>
      <c r="BM173" s="149" t="s">
        <v>311</v>
      </c>
    </row>
    <row r="174" spans="1:65" s="2" customFormat="1" ht="16.5" customHeight="1">
      <c r="A174" s="26"/>
      <c r="B174" s="138"/>
      <c r="C174" s="139" t="s">
        <v>225</v>
      </c>
      <c r="D174" s="139" t="s">
        <v>147</v>
      </c>
      <c r="E174" s="140" t="s">
        <v>458</v>
      </c>
      <c r="F174" s="141" t="s">
        <v>459</v>
      </c>
      <c r="G174" s="142" t="s">
        <v>275</v>
      </c>
      <c r="H174" s="143">
        <v>91</v>
      </c>
      <c r="I174" s="143">
        <v>0.34899999999999998</v>
      </c>
      <c r="J174" s="143">
        <f t="shared" si="0"/>
        <v>31.759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1"/>
        <v>0</v>
      </c>
      <c r="Q174" s="147">
        <v>0</v>
      </c>
      <c r="R174" s="147">
        <f t="shared" si="2"/>
        <v>0</v>
      </c>
      <c r="S174" s="147">
        <v>0</v>
      </c>
      <c r="T174" s="148">
        <f t="shared" si="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276</v>
      </c>
      <c r="AT174" s="149" t="s">
        <v>147</v>
      </c>
      <c r="AU174" s="149" t="s">
        <v>152</v>
      </c>
      <c r="AY174" s="14" t="s">
        <v>143</v>
      </c>
      <c r="BE174" s="150">
        <f t="shared" si="4"/>
        <v>0</v>
      </c>
      <c r="BF174" s="150">
        <f t="shared" si="5"/>
        <v>31.759</v>
      </c>
      <c r="BG174" s="150">
        <f t="shared" si="6"/>
        <v>0</v>
      </c>
      <c r="BH174" s="150">
        <f t="shared" si="7"/>
        <v>0</v>
      </c>
      <c r="BI174" s="150">
        <f t="shared" si="8"/>
        <v>0</v>
      </c>
      <c r="BJ174" s="14" t="s">
        <v>152</v>
      </c>
      <c r="BK174" s="151">
        <f t="shared" si="9"/>
        <v>31.759</v>
      </c>
      <c r="BL174" s="14" t="s">
        <v>276</v>
      </c>
      <c r="BM174" s="149" t="s">
        <v>314</v>
      </c>
    </row>
    <row r="175" spans="1:65" s="2" customFormat="1" ht="16.5" customHeight="1">
      <c r="A175" s="26"/>
      <c r="B175" s="138"/>
      <c r="C175" s="152" t="s">
        <v>169</v>
      </c>
      <c r="D175" s="152" t="s">
        <v>175</v>
      </c>
      <c r="E175" s="153" t="s">
        <v>460</v>
      </c>
      <c r="F175" s="154" t="s">
        <v>461</v>
      </c>
      <c r="G175" s="155" t="s">
        <v>275</v>
      </c>
      <c r="H175" s="156">
        <v>91</v>
      </c>
      <c r="I175" s="156">
        <v>0.63900000000000001</v>
      </c>
      <c r="J175" s="156">
        <f t="shared" si="0"/>
        <v>58.149000000000001</v>
      </c>
      <c r="K175" s="157"/>
      <c r="L175" s="158"/>
      <c r="M175" s="159" t="s">
        <v>1</v>
      </c>
      <c r="N175" s="160" t="s">
        <v>37</v>
      </c>
      <c r="O175" s="147">
        <v>0</v>
      </c>
      <c r="P175" s="147">
        <f t="shared" si="1"/>
        <v>0</v>
      </c>
      <c r="Q175" s="147">
        <v>0</v>
      </c>
      <c r="R175" s="147">
        <f t="shared" si="2"/>
        <v>0</v>
      </c>
      <c r="S175" s="147">
        <v>0</v>
      </c>
      <c r="T175" s="148">
        <f t="shared" si="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421</v>
      </c>
      <c r="AT175" s="149" t="s">
        <v>175</v>
      </c>
      <c r="AU175" s="149" t="s">
        <v>152</v>
      </c>
      <c r="AY175" s="14" t="s">
        <v>143</v>
      </c>
      <c r="BE175" s="150">
        <f t="shared" si="4"/>
        <v>0</v>
      </c>
      <c r="BF175" s="150">
        <f t="shared" si="5"/>
        <v>58.149000000000001</v>
      </c>
      <c r="BG175" s="150">
        <f t="shared" si="6"/>
        <v>0</v>
      </c>
      <c r="BH175" s="150">
        <f t="shared" si="7"/>
        <v>0</v>
      </c>
      <c r="BI175" s="150">
        <f t="shared" si="8"/>
        <v>0</v>
      </c>
      <c r="BJ175" s="14" t="s">
        <v>152</v>
      </c>
      <c r="BK175" s="151">
        <f t="shared" si="9"/>
        <v>58.149000000000001</v>
      </c>
      <c r="BL175" s="14" t="s">
        <v>276</v>
      </c>
      <c r="BM175" s="149" t="s">
        <v>318</v>
      </c>
    </row>
    <row r="176" spans="1:65" s="2" customFormat="1" ht="16.5" customHeight="1">
      <c r="A176" s="26"/>
      <c r="B176" s="138"/>
      <c r="C176" s="139" t="s">
        <v>230</v>
      </c>
      <c r="D176" s="139" t="s">
        <v>147</v>
      </c>
      <c r="E176" s="140" t="s">
        <v>1397</v>
      </c>
      <c r="F176" s="141" t="s">
        <v>1398</v>
      </c>
      <c r="G176" s="142" t="s">
        <v>275</v>
      </c>
      <c r="H176" s="143">
        <v>77</v>
      </c>
      <c r="I176" s="143">
        <v>0.36699999999999999</v>
      </c>
      <c r="J176" s="143">
        <f t="shared" si="0"/>
        <v>28.259</v>
      </c>
      <c r="K176" s="144"/>
      <c r="L176" s="27"/>
      <c r="M176" s="145" t="s">
        <v>1</v>
      </c>
      <c r="N176" s="146" t="s">
        <v>37</v>
      </c>
      <c r="O176" s="147">
        <v>0</v>
      </c>
      <c r="P176" s="147">
        <f t="shared" si="1"/>
        <v>0</v>
      </c>
      <c r="Q176" s="147">
        <v>0</v>
      </c>
      <c r="R176" s="147">
        <f t="shared" si="2"/>
        <v>0</v>
      </c>
      <c r="S176" s="147">
        <v>0</v>
      </c>
      <c r="T176" s="148">
        <f t="shared" si="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276</v>
      </c>
      <c r="AT176" s="149" t="s">
        <v>147</v>
      </c>
      <c r="AU176" s="149" t="s">
        <v>152</v>
      </c>
      <c r="AY176" s="14" t="s">
        <v>143</v>
      </c>
      <c r="BE176" s="150">
        <f t="shared" si="4"/>
        <v>0</v>
      </c>
      <c r="BF176" s="150">
        <f t="shared" si="5"/>
        <v>28.259</v>
      </c>
      <c r="BG176" s="150">
        <f t="shared" si="6"/>
        <v>0</v>
      </c>
      <c r="BH176" s="150">
        <f t="shared" si="7"/>
        <v>0</v>
      </c>
      <c r="BI176" s="150">
        <f t="shared" si="8"/>
        <v>0</v>
      </c>
      <c r="BJ176" s="14" t="s">
        <v>152</v>
      </c>
      <c r="BK176" s="151">
        <f t="shared" si="9"/>
        <v>28.259</v>
      </c>
      <c r="BL176" s="14" t="s">
        <v>276</v>
      </c>
      <c r="BM176" s="149" t="s">
        <v>323</v>
      </c>
    </row>
    <row r="177" spans="1:65" s="2" customFormat="1" ht="16.5" customHeight="1">
      <c r="A177" s="26"/>
      <c r="B177" s="138"/>
      <c r="C177" s="152" t="s">
        <v>146</v>
      </c>
      <c r="D177" s="152" t="s">
        <v>175</v>
      </c>
      <c r="E177" s="153" t="s">
        <v>1399</v>
      </c>
      <c r="F177" s="154" t="s">
        <v>1400</v>
      </c>
      <c r="G177" s="155" t="s">
        <v>275</v>
      </c>
      <c r="H177" s="156">
        <v>77</v>
      </c>
      <c r="I177" s="156">
        <v>0.63600000000000001</v>
      </c>
      <c r="J177" s="156">
        <f t="shared" si="0"/>
        <v>48.972000000000001</v>
      </c>
      <c r="K177" s="157"/>
      <c r="L177" s="158"/>
      <c r="M177" s="159" t="s">
        <v>1</v>
      </c>
      <c r="N177" s="160" t="s">
        <v>37</v>
      </c>
      <c r="O177" s="147">
        <v>0</v>
      </c>
      <c r="P177" s="147">
        <f t="shared" si="1"/>
        <v>0</v>
      </c>
      <c r="Q177" s="147">
        <v>0</v>
      </c>
      <c r="R177" s="147">
        <f t="shared" si="2"/>
        <v>0</v>
      </c>
      <c r="S177" s="147">
        <v>0</v>
      </c>
      <c r="T177" s="148">
        <f t="shared" si="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421</v>
      </c>
      <c r="AT177" s="149" t="s">
        <v>175</v>
      </c>
      <c r="AU177" s="149" t="s">
        <v>152</v>
      </c>
      <c r="AY177" s="14" t="s">
        <v>143</v>
      </c>
      <c r="BE177" s="150">
        <f t="shared" si="4"/>
        <v>0</v>
      </c>
      <c r="BF177" s="150">
        <f t="shared" si="5"/>
        <v>48.972000000000001</v>
      </c>
      <c r="BG177" s="150">
        <f t="shared" si="6"/>
        <v>0</v>
      </c>
      <c r="BH177" s="150">
        <f t="shared" si="7"/>
        <v>0</v>
      </c>
      <c r="BI177" s="150">
        <f t="shared" si="8"/>
        <v>0</v>
      </c>
      <c r="BJ177" s="14" t="s">
        <v>152</v>
      </c>
      <c r="BK177" s="151">
        <f t="shared" si="9"/>
        <v>48.972000000000001</v>
      </c>
      <c r="BL177" s="14" t="s">
        <v>276</v>
      </c>
      <c r="BM177" s="149" t="s">
        <v>329</v>
      </c>
    </row>
    <row r="178" spans="1:65" s="12" customFormat="1" ht="22.9" customHeight="1">
      <c r="B178" s="126"/>
      <c r="D178" s="127" t="s">
        <v>70</v>
      </c>
      <c r="E178" s="136" t="s">
        <v>478</v>
      </c>
      <c r="F178" s="136" t="s">
        <v>479</v>
      </c>
      <c r="J178" s="137">
        <f>BK178</f>
        <v>1274.6100000000004</v>
      </c>
      <c r="L178" s="126"/>
      <c r="M178" s="130"/>
      <c r="N178" s="131"/>
      <c r="O178" s="131"/>
      <c r="P178" s="132">
        <f>SUM(P179:P188)</f>
        <v>0</v>
      </c>
      <c r="Q178" s="131"/>
      <c r="R178" s="132">
        <f>SUM(R179:R188)</f>
        <v>0</v>
      </c>
      <c r="S178" s="131"/>
      <c r="T178" s="133">
        <f>SUM(T179:T188)</f>
        <v>0</v>
      </c>
      <c r="AR178" s="127" t="s">
        <v>144</v>
      </c>
      <c r="AT178" s="134" t="s">
        <v>70</v>
      </c>
      <c r="AU178" s="134" t="s">
        <v>79</v>
      </c>
      <c r="AY178" s="127" t="s">
        <v>143</v>
      </c>
      <c r="BK178" s="135">
        <f>SUM(BK179:BK188)</f>
        <v>1274.6100000000004</v>
      </c>
    </row>
    <row r="179" spans="1:65" s="2" customFormat="1" ht="16.5" customHeight="1">
      <c r="A179" s="26"/>
      <c r="B179" s="138"/>
      <c r="C179" s="139" t="s">
        <v>165</v>
      </c>
      <c r="D179" s="139" t="s">
        <v>147</v>
      </c>
      <c r="E179" s="140" t="s">
        <v>1401</v>
      </c>
      <c r="F179" s="141" t="s">
        <v>1402</v>
      </c>
      <c r="G179" s="142" t="s">
        <v>275</v>
      </c>
      <c r="H179" s="143">
        <v>80</v>
      </c>
      <c r="I179" s="143">
        <v>12.811</v>
      </c>
      <c r="J179" s="143">
        <f t="shared" ref="J179:J188" si="10">ROUND(I179*H179,3)</f>
        <v>1024.8800000000001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 t="shared" ref="P179:P188" si="11">O179*H179</f>
        <v>0</v>
      </c>
      <c r="Q179" s="147">
        <v>0</v>
      </c>
      <c r="R179" s="147">
        <f t="shared" ref="R179:R188" si="12">Q179*H179</f>
        <v>0</v>
      </c>
      <c r="S179" s="147">
        <v>0</v>
      </c>
      <c r="T179" s="148">
        <f t="shared" ref="T179:T188" si="1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276</v>
      </c>
      <c r="AT179" s="149" t="s">
        <v>147</v>
      </c>
      <c r="AU179" s="149" t="s">
        <v>152</v>
      </c>
      <c r="AY179" s="14" t="s">
        <v>143</v>
      </c>
      <c r="BE179" s="150">
        <f t="shared" ref="BE179:BE188" si="14">IF(N179="základná",J179,0)</f>
        <v>0</v>
      </c>
      <c r="BF179" s="150">
        <f t="shared" ref="BF179:BF188" si="15">IF(N179="znížená",J179,0)</f>
        <v>1024.8800000000001</v>
      </c>
      <c r="BG179" s="150">
        <f t="shared" ref="BG179:BG188" si="16">IF(N179="zákl. prenesená",J179,0)</f>
        <v>0</v>
      </c>
      <c r="BH179" s="150">
        <f t="shared" ref="BH179:BH188" si="17">IF(N179="zníž. prenesená",J179,0)</f>
        <v>0</v>
      </c>
      <c r="BI179" s="150">
        <f t="shared" ref="BI179:BI188" si="18">IF(N179="nulová",J179,0)</f>
        <v>0</v>
      </c>
      <c r="BJ179" s="14" t="s">
        <v>152</v>
      </c>
      <c r="BK179" s="151">
        <f t="shared" ref="BK179:BK188" si="19">ROUND(I179*H179,3)</f>
        <v>1024.8800000000001</v>
      </c>
      <c r="BL179" s="14" t="s">
        <v>276</v>
      </c>
      <c r="BM179" s="149" t="s">
        <v>332</v>
      </c>
    </row>
    <row r="180" spans="1:65" s="2" customFormat="1" ht="24" customHeight="1">
      <c r="A180" s="26"/>
      <c r="B180" s="138"/>
      <c r="C180" s="152" t="s">
        <v>272</v>
      </c>
      <c r="D180" s="152" t="s">
        <v>175</v>
      </c>
      <c r="E180" s="153" t="s">
        <v>1403</v>
      </c>
      <c r="F180" s="154" t="s">
        <v>1404</v>
      </c>
      <c r="G180" s="155" t="s">
        <v>244</v>
      </c>
      <c r="H180" s="156">
        <v>31.6</v>
      </c>
      <c r="I180" s="156">
        <v>1.0449999999999999</v>
      </c>
      <c r="J180" s="156">
        <f t="shared" si="10"/>
        <v>33.021999999999998</v>
      </c>
      <c r="K180" s="157"/>
      <c r="L180" s="158"/>
      <c r="M180" s="159" t="s">
        <v>1</v>
      </c>
      <c r="N180" s="160" t="s">
        <v>37</v>
      </c>
      <c r="O180" s="147">
        <v>0</v>
      </c>
      <c r="P180" s="147">
        <f t="shared" si="11"/>
        <v>0</v>
      </c>
      <c r="Q180" s="147">
        <v>0</v>
      </c>
      <c r="R180" s="147">
        <f t="shared" si="12"/>
        <v>0</v>
      </c>
      <c r="S180" s="147">
        <v>0</v>
      </c>
      <c r="T180" s="148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421</v>
      </c>
      <c r="AT180" s="149" t="s">
        <v>175</v>
      </c>
      <c r="AU180" s="149" t="s">
        <v>152</v>
      </c>
      <c r="AY180" s="14" t="s">
        <v>143</v>
      </c>
      <c r="BE180" s="150">
        <f t="shared" si="14"/>
        <v>0</v>
      </c>
      <c r="BF180" s="150">
        <f t="shared" si="15"/>
        <v>33.021999999999998</v>
      </c>
      <c r="BG180" s="150">
        <f t="shared" si="16"/>
        <v>0</v>
      </c>
      <c r="BH180" s="150">
        <f t="shared" si="17"/>
        <v>0</v>
      </c>
      <c r="BI180" s="150">
        <f t="shared" si="18"/>
        <v>0</v>
      </c>
      <c r="BJ180" s="14" t="s">
        <v>152</v>
      </c>
      <c r="BK180" s="151">
        <f t="shared" si="19"/>
        <v>33.021999999999998</v>
      </c>
      <c r="BL180" s="14" t="s">
        <v>276</v>
      </c>
      <c r="BM180" s="149" t="s">
        <v>336</v>
      </c>
    </row>
    <row r="181" spans="1:65" s="2" customFormat="1" ht="16.5" customHeight="1">
      <c r="A181" s="26"/>
      <c r="B181" s="138"/>
      <c r="C181" s="139" t="s">
        <v>240</v>
      </c>
      <c r="D181" s="139" t="s">
        <v>147</v>
      </c>
      <c r="E181" s="140" t="s">
        <v>1405</v>
      </c>
      <c r="F181" s="141" t="s">
        <v>1406</v>
      </c>
      <c r="G181" s="142" t="s">
        <v>275</v>
      </c>
      <c r="H181" s="143">
        <v>10</v>
      </c>
      <c r="I181" s="143">
        <v>11.813000000000001</v>
      </c>
      <c r="J181" s="143">
        <f t="shared" si="10"/>
        <v>118.13</v>
      </c>
      <c r="K181" s="144"/>
      <c r="L181" s="27"/>
      <c r="M181" s="145" t="s">
        <v>1</v>
      </c>
      <c r="N181" s="146" t="s">
        <v>37</v>
      </c>
      <c r="O181" s="147">
        <v>0</v>
      </c>
      <c r="P181" s="147">
        <f t="shared" si="11"/>
        <v>0</v>
      </c>
      <c r="Q181" s="147">
        <v>0</v>
      </c>
      <c r="R181" s="147">
        <f t="shared" si="12"/>
        <v>0</v>
      </c>
      <c r="S181" s="147">
        <v>0</v>
      </c>
      <c r="T181" s="148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276</v>
      </c>
      <c r="AT181" s="149" t="s">
        <v>147</v>
      </c>
      <c r="AU181" s="149" t="s">
        <v>152</v>
      </c>
      <c r="AY181" s="14" t="s">
        <v>143</v>
      </c>
      <c r="BE181" s="150">
        <f t="shared" si="14"/>
        <v>0</v>
      </c>
      <c r="BF181" s="150">
        <f t="shared" si="15"/>
        <v>118.13</v>
      </c>
      <c r="BG181" s="150">
        <f t="shared" si="16"/>
        <v>0</v>
      </c>
      <c r="BH181" s="150">
        <f t="shared" si="17"/>
        <v>0</v>
      </c>
      <c r="BI181" s="150">
        <f t="shared" si="18"/>
        <v>0</v>
      </c>
      <c r="BJ181" s="14" t="s">
        <v>152</v>
      </c>
      <c r="BK181" s="151">
        <f t="shared" si="19"/>
        <v>118.13</v>
      </c>
      <c r="BL181" s="14" t="s">
        <v>276</v>
      </c>
      <c r="BM181" s="149" t="s">
        <v>339</v>
      </c>
    </row>
    <row r="182" spans="1:65" s="2" customFormat="1" ht="24" customHeight="1">
      <c r="A182" s="26"/>
      <c r="B182" s="138"/>
      <c r="C182" s="152" t="s">
        <v>289</v>
      </c>
      <c r="D182" s="152" t="s">
        <v>175</v>
      </c>
      <c r="E182" s="153" t="s">
        <v>1407</v>
      </c>
      <c r="F182" s="154" t="s">
        <v>1408</v>
      </c>
      <c r="G182" s="155" t="s">
        <v>244</v>
      </c>
      <c r="H182" s="156">
        <v>6.17</v>
      </c>
      <c r="I182" s="156">
        <v>1.042</v>
      </c>
      <c r="J182" s="156">
        <f t="shared" si="10"/>
        <v>6.4290000000000003</v>
      </c>
      <c r="K182" s="157"/>
      <c r="L182" s="158"/>
      <c r="M182" s="159" t="s">
        <v>1</v>
      </c>
      <c r="N182" s="160" t="s">
        <v>37</v>
      </c>
      <c r="O182" s="147">
        <v>0</v>
      </c>
      <c r="P182" s="147">
        <f t="shared" si="11"/>
        <v>0</v>
      </c>
      <c r="Q182" s="147">
        <v>0</v>
      </c>
      <c r="R182" s="147">
        <f t="shared" si="12"/>
        <v>0</v>
      </c>
      <c r="S182" s="147">
        <v>0</v>
      </c>
      <c r="T182" s="148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421</v>
      </c>
      <c r="AT182" s="149" t="s">
        <v>175</v>
      </c>
      <c r="AU182" s="149" t="s">
        <v>152</v>
      </c>
      <c r="AY182" s="14" t="s">
        <v>143</v>
      </c>
      <c r="BE182" s="150">
        <f t="shared" si="14"/>
        <v>0</v>
      </c>
      <c r="BF182" s="150">
        <f t="shared" si="15"/>
        <v>6.4290000000000003</v>
      </c>
      <c r="BG182" s="150">
        <f t="shared" si="16"/>
        <v>0</v>
      </c>
      <c r="BH182" s="150">
        <f t="shared" si="17"/>
        <v>0</v>
      </c>
      <c r="BI182" s="150">
        <f t="shared" si="18"/>
        <v>0</v>
      </c>
      <c r="BJ182" s="14" t="s">
        <v>152</v>
      </c>
      <c r="BK182" s="151">
        <f t="shared" si="19"/>
        <v>6.4290000000000003</v>
      </c>
      <c r="BL182" s="14" t="s">
        <v>276</v>
      </c>
      <c r="BM182" s="149" t="s">
        <v>345</v>
      </c>
    </row>
    <row r="183" spans="1:65" s="2" customFormat="1" ht="24" customHeight="1">
      <c r="A183" s="26"/>
      <c r="B183" s="138"/>
      <c r="C183" s="139" t="s">
        <v>245</v>
      </c>
      <c r="D183" s="139" t="s">
        <v>147</v>
      </c>
      <c r="E183" s="140" t="s">
        <v>1409</v>
      </c>
      <c r="F183" s="141" t="s">
        <v>1410</v>
      </c>
      <c r="G183" s="142" t="s">
        <v>172</v>
      </c>
      <c r="H183" s="143">
        <v>6</v>
      </c>
      <c r="I183" s="143">
        <v>3.0329999999999999</v>
      </c>
      <c r="J183" s="143">
        <f t="shared" si="10"/>
        <v>18.198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 t="shared" si="11"/>
        <v>0</v>
      </c>
      <c r="Q183" s="147">
        <v>0</v>
      </c>
      <c r="R183" s="147">
        <f t="shared" si="12"/>
        <v>0</v>
      </c>
      <c r="S183" s="147">
        <v>0</v>
      </c>
      <c r="T183" s="148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9" t="s">
        <v>276</v>
      </c>
      <c r="AT183" s="149" t="s">
        <v>147</v>
      </c>
      <c r="AU183" s="149" t="s">
        <v>152</v>
      </c>
      <c r="AY183" s="14" t="s">
        <v>143</v>
      </c>
      <c r="BE183" s="150">
        <f t="shared" si="14"/>
        <v>0</v>
      </c>
      <c r="BF183" s="150">
        <f t="shared" si="15"/>
        <v>18.198</v>
      </c>
      <c r="BG183" s="150">
        <f t="shared" si="16"/>
        <v>0</v>
      </c>
      <c r="BH183" s="150">
        <f t="shared" si="17"/>
        <v>0</v>
      </c>
      <c r="BI183" s="150">
        <f t="shared" si="18"/>
        <v>0</v>
      </c>
      <c r="BJ183" s="14" t="s">
        <v>152</v>
      </c>
      <c r="BK183" s="151">
        <f t="shared" si="19"/>
        <v>18.198</v>
      </c>
      <c r="BL183" s="14" t="s">
        <v>276</v>
      </c>
      <c r="BM183" s="149" t="s">
        <v>521</v>
      </c>
    </row>
    <row r="184" spans="1:65" s="2" customFormat="1" ht="16.5" customHeight="1">
      <c r="A184" s="26"/>
      <c r="B184" s="138"/>
      <c r="C184" s="152" t="s">
        <v>664</v>
      </c>
      <c r="D184" s="152" t="s">
        <v>175</v>
      </c>
      <c r="E184" s="153" t="s">
        <v>1411</v>
      </c>
      <c r="F184" s="154" t="s">
        <v>1412</v>
      </c>
      <c r="G184" s="155" t="s">
        <v>172</v>
      </c>
      <c r="H184" s="156">
        <v>6</v>
      </c>
      <c r="I184" s="156">
        <v>0.15</v>
      </c>
      <c r="J184" s="156">
        <f t="shared" si="10"/>
        <v>0.9</v>
      </c>
      <c r="K184" s="157"/>
      <c r="L184" s="158"/>
      <c r="M184" s="159" t="s">
        <v>1</v>
      </c>
      <c r="N184" s="160" t="s">
        <v>37</v>
      </c>
      <c r="O184" s="147">
        <v>0</v>
      </c>
      <c r="P184" s="147">
        <f t="shared" si="11"/>
        <v>0</v>
      </c>
      <c r="Q184" s="147">
        <v>0</v>
      </c>
      <c r="R184" s="147">
        <f t="shared" si="12"/>
        <v>0</v>
      </c>
      <c r="S184" s="147">
        <v>0</v>
      </c>
      <c r="T184" s="148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421</v>
      </c>
      <c r="AT184" s="149" t="s">
        <v>175</v>
      </c>
      <c r="AU184" s="149" t="s">
        <v>152</v>
      </c>
      <c r="AY184" s="14" t="s">
        <v>143</v>
      </c>
      <c r="BE184" s="150">
        <f t="shared" si="14"/>
        <v>0</v>
      </c>
      <c r="BF184" s="150">
        <f t="shared" si="15"/>
        <v>0.9</v>
      </c>
      <c r="BG184" s="150">
        <f t="shared" si="16"/>
        <v>0</v>
      </c>
      <c r="BH184" s="150">
        <f t="shared" si="17"/>
        <v>0</v>
      </c>
      <c r="BI184" s="150">
        <f t="shared" si="18"/>
        <v>0</v>
      </c>
      <c r="BJ184" s="14" t="s">
        <v>152</v>
      </c>
      <c r="BK184" s="151">
        <f t="shared" si="19"/>
        <v>0.9</v>
      </c>
      <c r="BL184" s="14" t="s">
        <v>276</v>
      </c>
      <c r="BM184" s="149" t="s">
        <v>660</v>
      </c>
    </row>
    <row r="185" spans="1:65" s="2" customFormat="1" ht="24" customHeight="1">
      <c r="A185" s="26"/>
      <c r="B185" s="138"/>
      <c r="C185" s="139" t="s">
        <v>249</v>
      </c>
      <c r="D185" s="139" t="s">
        <v>147</v>
      </c>
      <c r="E185" s="140" t="s">
        <v>1413</v>
      </c>
      <c r="F185" s="141" t="s">
        <v>1414</v>
      </c>
      <c r="G185" s="142" t="s">
        <v>172</v>
      </c>
      <c r="H185" s="143">
        <v>7</v>
      </c>
      <c r="I185" s="143">
        <v>3.004</v>
      </c>
      <c r="J185" s="143">
        <f t="shared" si="10"/>
        <v>21.027999999999999</v>
      </c>
      <c r="K185" s="144"/>
      <c r="L185" s="27"/>
      <c r="M185" s="145" t="s">
        <v>1</v>
      </c>
      <c r="N185" s="146" t="s">
        <v>37</v>
      </c>
      <c r="O185" s="147">
        <v>0</v>
      </c>
      <c r="P185" s="147">
        <f t="shared" si="11"/>
        <v>0</v>
      </c>
      <c r="Q185" s="147">
        <v>0</v>
      </c>
      <c r="R185" s="147">
        <f t="shared" si="12"/>
        <v>0</v>
      </c>
      <c r="S185" s="147">
        <v>0</v>
      </c>
      <c r="T185" s="148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9" t="s">
        <v>276</v>
      </c>
      <c r="AT185" s="149" t="s">
        <v>147</v>
      </c>
      <c r="AU185" s="149" t="s">
        <v>152</v>
      </c>
      <c r="AY185" s="14" t="s">
        <v>143</v>
      </c>
      <c r="BE185" s="150">
        <f t="shared" si="14"/>
        <v>0</v>
      </c>
      <c r="BF185" s="150">
        <f t="shared" si="15"/>
        <v>21.027999999999999</v>
      </c>
      <c r="BG185" s="150">
        <f t="shared" si="16"/>
        <v>0</v>
      </c>
      <c r="BH185" s="150">
        <f t="shared" si="17"/>
        <v>0</v>
      </c>
      <c r="BI185" s="150">
        <f t="shared" si="18"/>
        <v>0</v>
      </c>
      <c r="BJ185" s="14" t="s">
        <v>152</v>
      </c>
      <c r="BK185" s="151">
        <f t="shared" si="19"/>
        <v>21.027999999999999</v>
      </c>
      <c r="BL185" s="14" t="s">
        <v>276</v>
      </c>
      <c r="BM185" s="149" t="s">
        <v>663</v>
      </c>
    </row>
    <row r="186" spans="1:65" s="2" customFormat="1" ht="16.5" customHeight="1">
      <c r="A186" s="26"/>
      <c r="B186" s="138"/>
      <c r="C186" s="152" t="s">
        <v>671</v>
      </c>
      <c r="D186" s="152" t="s">
        <v>175</v>
      </c>
      <c r="E186" s="153" t="s">
        <v>1415</v>
      </c>
      <c r="F186" s="154" t="s">
        <v>1416</v>
      </c>
      <c r="G186" s="155" t="s">
        <v>172</v>
      </c>
      <c r="H186" s="156">
        <v>7</v>
      </c>
      <c r="I186" s="156">
        <v>0.19900000000000001</v>
      </c>
      <c r="J186" s="156">
        <f t="shared" si="10"/>
        <v>1.393</v>
      </c>
      <c r="K186" s="157"/>
      <c r="L186" s="158"/>
      <c r="M186" s="159" t="s">
        <v>1</v>
      </c>
      <c r="N186" s="160" t="s">
        <v>37</v>
      </c>
      <c r="O186" s="147">
        <v>0</v>
      </c>
      <c r="P186" s="147">
        <f t="shared" si="11"/>
        <v>0</v>
      </c>
      <c r="Q186" s="147">
        <v>0</v>
      </c>
      <c r="R186" s="147">
        <f t="shared" si="12"/>
        <v>0</v>
      </c>
      <c r="S186" s="147">
        <v>0</v>
      </c>
      <c r="T186" s="148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421</v>
      </c>
      <c r="AT186" s="149" t="s">
        <v>175</v>
      </c>
      <c r="AU186" s="149" t="s">
        <v>152</v>
      </c>
      <c r="AY186" s="14" t="s">
        <v>143</v>
      </c>
      <c r="BE186" s="150">
        <f t="shared" si="14"/>
        <v>0</v>
      </c>
      <c r="BF186" s="150">
        <f t="shared" si="15"/>
        <v>1.393</v>
      </c>
      <c r="BG186" s="150">
        <f t="shared" si="16"/>
        <v>0</v>
      </c>
      <c r="BH186" s="150">
        <f t="shared" si="17"/>
        <v>0</v>
      </c>
      <c r="BI186" s="150">
        <f t="shared" si="18"/>
        <v>0</v>
      </c>
      <c r="BJ186" s="14" t="s">
        <v>152</v>
      </c>
      <c r="BK186" s="151">
        <f t="shared" si="19"/>
        <v>1.393</v>
      </c>
      <c r="BL186" s="14" t="s">
        <v>276</v>
      </c>
      <c r="BM186" s="149" t="s">
        <v>667</v>
      </c>
    </row>
    <row r="187" spans="1:65" s="2" customFormat="1" ht="16.5" customHeight="1">
      <c r="A187" s="26"/>
      <c r="B187" s="138"/>
      <c r="C187" s="139" t="s">
        <v>255</v>
      </c>
      <c r="D187" s="139" t="s">
        <v>147</v>
      </c>
      <c r="E187" s="140" t="s">
        <v>1417</v>
      </c>
      <c r="F187" s="141" t="s">
        <v>1418</v>
      </c>
      <c r="G187" s="142" t="s">
        <v>172</v>
      </c>
      <c r="H187" s="143">
        <v>5</v>
      </c>
      <c r="I187" s="143">
        <v>2.7559999999999998</v>
      </c>
      <c r="J187" s="143">
        <f t="shared" si="10"/>
        <v>13.78</v>
      </c>
      <c r="K187" s="144"/>
      <c r="L187" s="27"/>
      <c r="M187" s="145" t="s">
        <v>1</v>
      </c>
      <c r="N187" s="146" t="s">
        <v>37</v>
      </c>
      <c r="O187" s="147">
        <v>0</v>
      </c>
      <c r="P187" s="147">
        <f t="shared" si="11"/>
        <v>0</v>
      </c>
      <c r="Q187" s="147">
        <v>0</v>
      </c>
      <c r="R187" s="147">
        <f t="shared" si="12"/>
        <v>0</v>
      </c>
      <c r="S187" s="147">
        <v>0</v>
      </c>
      <c r="T187" s="148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9" t="s">
        <v>276</v>
      </c>
      <c r="AT187" s="149" t="s">
        <v>147</v>
      </c>
      <c r="AU187" s="149" t="s">
        <v>152</v>
      </c>
      <c r="AY187" s="14" t="s">
        <v>143</v>
      </c>
      <c r="BE187" s="150">
        <f t="shared" si="14"/>
        <v>0</v>
      </c>
      <c r="BF187" s="150">
        <f t="shared" si="15"/>
        <v>13.78</v>
      </c>
      <c r="BG187" s="150">
        <f t="shared" si="16"/>
        <v>0</v>
      </c>
      <c r="BH187" s="150">
        <f t="shared" si="17"/>
        <v>0</v>
      </c>
      <c r="BI187" s="150">
        <f t="shared" si="18"/>
        <v>0</v>
      </c>
      <c r="BJ187" s="14" t="s">
        <v>152</v>
      </c>
      <c r="BK187" s="151">
        <f t="shared" si="19"/>
        <v>13.78</v>
      </c>
      <c r="BL187" s="14" t="s">
        <v>276</v>
      </c>
      <c r="BM187" s="149" t="s">
        <v>670</v>
      </c>
    </row>
    <row r="188" spans="1:65" s="2" customFormat="1" ht="16.5" customHeight="1">
      <c r="A188" s="26"/>
      <c r="B188" s="138"/>
      <c r="C188" s="152" t="s">
        <v>675</v>
      </c>
      <c r="D188" s="152" t="s">
        <v>175</v>
      </c>
      <c r="E188" s="153" t="s">
        <v>1419</v>
      </c>
      <c r="F188" s="154" t="s">
        <v>1420</v>
      </c>
      <c r="G188" s="155" t="s">
        <v>172</v>
      </c>
      <c r="H188" s="156">
        <v>5</v>
      </c>
      <c r="I188" s="156">
        <v>7.37</v>
      </c>
      <c r="J188" s="156">
        <f t="shared" si="10"/>
        <v>36.85</v>
      </c>
      <c r="K188" s="157"/>
      <c r="L188" s="158"/>
      <c r="M188" s="159" t="s">
        <v>1</v>
      </c>
      <c r="N188" s="160" t="s">
        <v>37</v>
      </c>
      <c r="O188" s="147">
        <v>0</v>
      </c>
      <c r="P188" s="147">
        <f t="shared" si="11"/>
        <v>0</v>
      </c>
      <c r="Q188" s="147">
        <v>0</v>
      </c>
      <c r="R188" s="147">
        <f t="shared" si="12"/>
        <v>0</v>
      </c>
      <c r="S188" s="147">
        <v>0</v>
      </c>
      <c r="T188" s="148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421</v>
      </c>
      <c r="AT188" s="149" t="s">
        <v>175</v>
      </c>
      <c r="AU188" s="149" t="s">
        <v>152</v>
      </c>
      <c r="AY188" s="14" t="s">
        <v>143</v>
      </c>
      <c r="BE188" s="150">
        <f t="shared" si="14"/>
        <v>0</v>
      </c>
      <c r="BF188" s="150">
        <f t="shared" si="15"/>
        <v>36.85</v>
      </c>
      <c r="BG188" s="150">
        <f t="shared" si="16"/>
        <v>0</v>
      </c>
      <c r="BH188" s="150">
        <f t="shared" si="17"/>
        <v>0</v>
      </c>
      <c r="BI188" s="150">
        <f t="shared" si="18"/>
        <v>0</v>
      </c>
      <c r="BJ188" s="14" t="s">
        <v>152</v>
      </c>
      <c r="BK188" s="151">
        <f t="shared" si="19"/>
        <v>36.85</v>
      </c>
      <c r="BL188" s="14" t="s">
        <v>276</v>
      </c>
      <c r="BM188" s="149" t="s">
        <v>672</v>
      </c>
    </row>
    <row r="189" spans="1:65" s="12" customFormat="1" ht="22.9" customHeight="1">
      <c r="B189" s="126"/>
      <c r="D189" s="127" t="s">
        <v>70</v>
      </c>
      <c r="E189" s="136" t="s">
        <v>1421</v>
      </c>
      <c r="F189" s="136" t="s">
        <v>1422</v>
      </c>
      <c r="J189" s="137">
        <f>BK189</f>
        <v>4861.9939999999997</v>
      </c>
      <c r="L189" s="126"/>
      <c r="M189" s="130"/>
      <c r="N189" s="131"/>
      <c r="O189" s="131"/>
      <c r="P189" s="132">
        <f>SUM(P190:P191)</f>
        <v>0</v>
      </c>
      <c r="Q189" s="131"/>
      <c r="R189" s="132">
        <f>SUM(R190:R191)</f>
        <v>0</v>
      </c>
      <c r="S189" s="131"/>
      <c r="T189" s="133">
        <f>SUM(T190:T191)</f>
        <v>0</v>
      </c>
      <c r="AR189" s="127" t="s">
        <v>144</v>
      </c>
      <c r="AT189" s="134" t="s">
        <v>70</v>
      </c>
      <c r="AU189" s="134" t="s">
        <v>79</v>
      </c>
      <c r="AY189" s="127" t="s">
        <v>143</v>
      </c>
      <c r="BK189" s="135">
        <f>SUM(BK190:BK191)</f>
        <v>4861.9939999999997</v>
      </c>
    </row>
    <row r="190" spans="1:65" s="2" customFormat="1" ht="16.5" customHeight="1">
      <c r="A190" s="26"/>
      <c r="B190" s="138"/>
      <c r="C190" s="139" t="s">
        <v>259</v>
      </c>
      <c r="D190" s="139" t="s">
        <v>147</v>
      </c>
      <c r="E190" s="140" t="s">
        <v>1423</v>
      </c>
      <c r="F190" s="141" t="s">
        <v>1424</v>
      </c>
      <c r="G190" s="142" t="s">
        <v>172</v>
      </c>
      <c r="H190" s="143">
        <v>45</v>
      </c>
      <c r="I190" s="143">
        <v>107.009</v>
      </c>
      <c r="J190" s="143">
        <f>ROUND(I190*H190,3)</f>
        <v>4815.4049999999997</v>
      </c>
      <c r="K190" s="144"/>
      <c r="L190" s="27"/>
      <c r="M190" s="145" t="s">
        <v>1</v>
      </c>
      <c r="N190" s="146" t="s">
        <v>37</v>
      </c>
      <c r="O190" s="147">
        <v>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9" t="s">
        <v>276</v>
      </c>
      <c r="AT190" s="149" t="s">
        <v>147</v>
      </c>
      <c r="AU190" s="149" t="s">
        <v>152</v>
      </c>
      <c r="AY190" s="14" t="s">
        <v>143</v>
      </c>
      <c r="BE190" s="150">
        <f>IF(N190="základná",J190,0)</f>
        <v>0</v>
      </c>
      <c r="BF190" s="150">
        <f>IF(N190="znížená",J190,0)</f>
        <v>4815.4049999999997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4" t="s">
        <v>152</v>
      </c>
      <c r="BK190" s="151">
        <f>ROUND(I190*H190,3)</f>
        <v>4815.4049999999997</v>
      </c>
      <c r="BL190" s="14" t="s">
        <v>276</v>
      </c>
      <c r="BM190" s="149" t="s">
        <v>674</v>
      </c>
    </row>
    <row r="191" spans="1:65" s="2" customFormat="1" ht="24" customHeight="1">
      <c r="A191" s="26"/>
      <c r="B191" s="138"/>
      <c r="C191" s="152" t="s">
        <v>690</v>
      </c>
      <c r="D191" s="152" t="s">
        <v>175</v>
      </c>
      <c r="E191" s="153" t="s">
        <v>1425</v>
      </c>
      <c r="F191" s="154" t="s">
        <v>1426</v>
      </c>
      <c r="G191" s="155" t="s">
        <v>244</v>
      </c>
      <c r="H191" s="156">
        <v>47.25</v>
      </c>
      <c r="I191" s="156">
        <v>0.98599999999999999</v>
      </c>
      <c r="J191" s="156">
        <f>ROUND(I191*H191,3)</f>
        <v>46.588999999999999</v>
      </c>
      <c r="K191" s="157"/>
      <c r="L191" s="158"/>
      <c r="M191" s="159" t="s">
        <v>1</v>
      </c>
      <c r="N191" s="160" t="s">
        <v>37</v>
      </c>
      <c r="O191" s="147">
        <v>0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421</v>
      </c>
      <c r="AT191" s="149" t="s">
        <v>175</v>
      </c>
      <c r="AU191" s="149" t="s">
        <v>152</v>
      </c>
      <c r="AY191" s="14" t="s">
        <v>143</v>
      </c>
      <c r="BE191" s="150">
        <f>IF(N191="základná",J191,0)</f>
        <v>0</v>
      </c>
      <c r="BF191" s="150">
        <f>IF(N191="znížená",J191,0)</f>
        <v>46.588999999999999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152</v>
      </c>
      <c r="BK191" s="151">
        <f>ROUND(I191*H191,3)</f>
        <v>46.588999999999999</v>
      </c>
      <c r="BL191" s="14" t="s">
        <v>276</v>
      </c>
      <c r="BM191" s="149" t="s">
        <v>678</v>
      </c>
    </row>
    <row r="192" spans="1:65" s="12" customFormat="1" ht="22.9" customHeight="1">
      <c r="B192" s="126"/>
      <c r="D192" s="127" t="s">
        <v>70</v>
      </c>
      <c r="E192" s="136" t="s">
        <v>516</v>
      </c>
      <c r="F192" s="136" t="s">
        <v>517</v>
      </c>
      <c r="J192" s="137">
        <f>BK192</f>
        <v>1962.0520000000001</v>
      </c>
      <c r="L192" s="126"/>
      <c r="M192" s="130"/>
      <c r="N192" s="131"/>
      <c r="O192" s="131"/>
      <c r="P192" s="132">
        <f>SUM(P193:P194)</f>
        <v>0</v>
      </c>
      <c r="Q192" s="131"/>
      <c r="R192" s="132">
        <f>SUM(R193:R194)</f>
        <v>0</v>
      </c>
      <c r="S192" s="131"/>
      <c r="T192" s="133">
        <f>SUM(T193:T194)</f>
        <v>0</v>
      </c>
      <c r="AR192" s="127" t="s">
        <v>144</v>
      </c>
      <c r="AT192" s="134" t="s">
        <v>70</v>
      </c>
      <c r="AU192" s="134" t="s">
        <v>79</v>
      </c>
      <c r="AY192" s="127" t="s">
        <v>143</v>
      </c>
      <c r="BK192" s="135">
        <f>SUM(BK193:BK194)</f>
        <v>1962.0520000000001</v>
      </c>
    </row>
    <row r="193" spans="1:65" s="2" customFormat="1" ht="16.5" customHeight="1">
      <c r="A193" s="26"/>
      <c r="B193" s="138"/>
      <c r="C193" s="139" t="s">
        <v>262</v>
      </c>
      <c r="D193" s="139" t="s">
        <v>147</v>
      </c>
      <c r="E193" s="140" t="s">
        <v>1427</v>
      </c>
      <c r="F193" s="141" t="s">
        <v>1428</v>
      </c>
      <c r="G193" s="142" t="s">
        <v>172</v>
      </c>
      <c r="H193" s="143">
        <v>200</v>
      </c>
      <c r="I193" s="143">
        <v>5.7069999999999999</v>
      </c>
      <c r="J193" s="143">
        <f>ROUND(I193*H193,3)</f>
        <v>1141.4000000000001</v>
      </c>
      <c r="K193" s="144"/>
      <c r="L193" s="27"/>
      <c r="M193" s="145" t="s">
        <v>1</v>
      </c>
      <c r="N193" s="146" t="s">
        <v>37</v>
      </c>
      <c r="O193" s="147">
        <v>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9" t="s">
        <v>276</v>
      </c>
      <c r="AT193" s="149" t="s">
        <v>147</v>
      </c>
      <c r="AU193" s="149" t="s">
        <v>152</v>
      </c>
      <c r="AY193" s="14" t="s">
        <v>143</v>
      </c>
      <c r="BE193" s="150">
        <f>IF(N193="základná",J193,0)</f>
        <v>0</v>
      </c>
      <c r="BF193" s="150">
        <f>IF(N193="znížená",J193,0)</f>
        <v>1141.4000000000001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4" t="s">
        <v>152</v>
      </c>
      <c r="BK193" s="151">
        <f>ROUND(I193*H193,3)</f>
        <v>1141.4000000000001</v>
      </c>
      <c r="BL193" s="14" t="s">
        <v>276</v>
      </c>
      <c r="BM193" s="149" t="s">
        <v>681</v>
      </c>
    </row>
    <row r="194" spans="1:65" s="2" customFormat="1" ht="24" customHeight="1">
      <c r="A194" s="26"/>
      <c r="B194" s="138"/>
      <c r="C194" s="139" t="s">
        <v>693</v>
      </c>
      <c r="D194" s="139" t="s">
        <v>147</v>
      </c>
      <c r="E194" s="140" t="s">
        <v>518</v>
      </c>
      <c r="F194" s="141" t="s">
        <v>1429</v>
      </c>
      <c r="G194" s="142" t="s">
        <v>520</v>
      </c>
      <c r="H194" s="143">
        <v>7</v>
      </c>
      <c r="I194" s="143">
        <v>117.236</v>
      </c>
      <c r="J194" s="143">
        <f>ROUND(I194*H194,3)</f>
        <v>820.65200000000004</v>
      </c>
      <c r="K194" s="144"/>
      <c r="L194" s="27"/>
      <c r="M194" s="145" t="s">
        <v>1</v>
      </c>
      <c r="N194" s="146" t="s">
        <v>37</v>
      </c>
      <c r="O194" s="147">
        <v>0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9" t="s">
        <v>276</v>
      </c>
      <c r="AT194" s="149" t="s">
        <v>147</v>
      </c>
      <c r="AU194" s="149" t="s">
        <v>152</v>
      </c>
      <c r="AY194" s="14" t="s">
        <v>143</v>
      </c>
      <c r="BE194" s="150">
        <f>IF(N194="základná",J194,0)</f>
        <v>0</v>
      </c>
      <c r="BF194" s="150">
        <f>IF(N194="znížená",J194,0)</f>
        <v>820.65200000000004</v>
      </c>
      <c r="BG194" s="150">
        <f>IF(N194="zákl. prenesená",J194,0)</f>
        <v>0</v>
      </c>
      <c r="BH194" s="150">
        <f>IF(N194="zníž. prenesená",J194,0)</f>
        <v>0</v>
      </c>
      <c r="BI194" s="150">
        <f>IF(N194="nulová",J194,0)</f>
        <v>0</v>
      </c>
      <c r="BJ194" s="14" t="s">
        <v>152</v>
      </c>
      <c r="BK194" s="151">
        <f>ROUND(I194*H194,3)</f>
        <v>820.65200000000004</v>
      </c>
      <c r="BL194" s="14" t="s">
        <v>276</v>
      </c>
      <c r="BM194" s="149" t="s">
        <v>685</v>
      </c>
    </row>
    <row r="195" spans="1:65" s="12" customFormat="1" ht="25.9" customHeight="1">
      <c r="B195" s="126"/>
      <c r="D195" s="127" t="s">
        <v>70</v>
      </c>
      <c r="E195" s="128" t="s">
        <v>346</v>
      </c>
      <c r="F195" s="128" t="s">
        <v>347</v>
      </c>
      <c r="J195" s="129">
        <f>BK195</f>
        <v>0</v>
      </c>
      <c r="L195" s="126"/>
      <c r="M195" s="161"/>
      <c r="N195" s="162"/>
      <c r="O195" s="162"/>
      <c r="P195" s="163">
        <v>0</v>
      </c>
      <c r="Q195" s="162"/>
      <c r="R195" s="163">
        <v>0</v>
      </c>
      <c r="S195" s="162"/>
      <c r="T195" s="164">
        <v>0</v>
      </c>
      <c r="AR195" s="127" t="s">
        <v>79</v>
      </c>
      <c r="AT195" s="134" t="s">
        <v>70</v>
      </c>
      <c r="AU195" s="134" t="s">
        <v>71</v>
      </c>
      <c r="AY195" s="127" t="s">
        <v>143</v>
      </c>
      <c r="BK195" s="135">
        <v>0</v>
      </c>
    </row>
    <row r="196" spans="1:65" s="2" customFormat="1" ht="6.95" customHeight="1">
      <c r="A196" s="26"/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27"/>
      <c r="M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</row>
  </sheetData>
  <autoFilter ref="C125:K19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1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1494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5"/>
      <c r="G7" s="235"/>
      <c r="H7" s="235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1622</v>
      </c>
      <c r="F9" s="221"/>
      <c r="G9" s="221"/>
      <c r="H9" s="221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2206.973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J106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2206.9699999999998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hidden="1" customHeight="1">
      <c r="A35" s="174"/>
      <c r="B35" s="27"/>
      <c r="C35" s="174"/>
      <c r="D35" s="93" t="s">
        <v>35</v>
      </c>
      <c r="E35" s="173" t="s">
        <v>36</v>
      </c>
      <c r="F35" s="94">
        <f>ROUND((SUM(BE106:BE107) + SUM(BE127:BE190)),  2)</f>
        <v>0</v>
      </c>
      <c r="G35" s="174"/>
      <c r="H35" s="174"/>
      <c r="I35" s="95">
        <v>0.2</v>
      </c>
      <c r="J35" s="94">
        <f>ROUND(((SUM(BE106:BE107) + SUM(BE127:BE190))*I35),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ROUND((SUM(BF106:BF107) + SUM(BF127:BF190)),  2)</f>
        <v>2206.9699999999998</v>
      </c>
      <c r="G36" s="174"/>
      <c r="H36" s="174"/>
      <c r="I36" s="95">
        <v>0.2</v>
      </c>
      <c r="J36" s="94">
        <f>ROUND(((SUM(BF106:BF107) + SUM(BF127:BF190))*I36),  2)</f>
        <v>441.39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ROUND((SUM(BG106:BG107) + SUM(BG127:BG190)),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ROUND((SUM(BH106:BH107) + SUM(BH127:BH190)),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ROUND((SUM(BI106:BI107) + SUM(BI127:BI190)),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2648.3599999999997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5"/>
      <c r="G85" s="235"/>
      <c r="H85" s="235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SO-01.5 - Elektroinštalácia extra</v>
      </c>
      <c r="F87" s="221"/>
      <c r="G87" s="221"/>
      <c r="H87" s="221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J127</f>
        <v>2206.973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J128</f>
        <v>27.6</v>
      </c>
      <c r="L97" s="107"/>
    </row>
    <row r="98" spans="1:31" s="10" customFormat="1" ht="19.899999999999999" customHeight="1">
      <c r="B98" s="111"/>
      <c r="D98" s="112" t="s">
        <v>116</v>
      </c>
      <c r="E98" s="113"/>
      <c r="F98" s="113"/>
      <c r="G98" s="113"/>
      <c r="H98" s="113"/>
      <c r="I98" s="113"/>
      <c r="J98" s="114">
        <f>J129</f>
        <v>27.6</v>
      </c>
      <c r="L98" s="111"/>
    </row>
    <row r="99" spans="1:31" s="9" customFormat="1" ht="24.95" customHeight="1">
      <c r="B99" s="107"/>
      <c r="D99" s="108" t="s">
        <v>126</v>
      </c>
      <c r="E99" s="109"/>
      <c r="F99" s="109"/>
      <c r="G99" s="109"/>
      <c r="H99" s="109"/>
      <c r="I99" s="109"/>
      <c r="J99" s="110">
        <f>J131</f>
        <v>2179.373</v>
      </c>
      <c r="L99" s="107"/>
    </row>
    <row r="100" spans="1:31" s="10" customFormat="1" ht="19.899999999999999" customHeight="1">
      <c r="B100" s="111"/>
      <c r="D100" s="112" t="s">
        <v>410</v>
      </c>
      <c r="E100" s="113"/>
      <c r="F100" s="113"/>
      <c r="G100" s="113"/>
      <c r="H100" s="113"/>
      <c r="I100" s="113"/>
      <c r="J100" s="114">
        <f>J132</f>
        <v>1353.4030000000002</v>
      </c>
      <c r="L100" s="111"/>
    </row>
    <row r="101" spans="1:31" s="10" customFormat="1" ht="19.899999999999999" customHeight="1">
      <c r="B101" s="111"/>
      <c r="D101" s="112" t="s">
        <v>411</v>
      </c>
      <c r="E101" s="113"/>
      <c r="F101" s="113"/>
      <c r="G101" s="113"/>
      <c r="H101" s="113"/>
      <c r="I101" s="113"/>
      <c r="J101" s="114">
        <f>J163</f>
        <v>450.74999999999994</v>
      </c>
      <c r="L101" s="111"/>
    </row>
    <row r="102" spans="1:31" s="10" customFormat="1" ht="19.899999999999999" customHeight="1">
      <c r="B102" s="111"/>
      <c r="D102" s="112" t="s">
        <v>412</v>
      </c>
      <c r="E102" s="113"/>
      <c r="F102" s="113"/>
      <c r="G102" s="113"/>
      <c r="H102" s="113"/>
      <c r="I102" s="113"/>
      <c r="J102" s="114">
        <f>J182</f>
        <v>375.21999999999997</v>
      </c>
      <c r="L102" s="111"/>
    </row>
    <row r="103" spans="1:31" s="9" customFormat="1" ht="24.95" customHeight="1">
      <c r="B103" s="107"/>
      <c r="D103" s="108" t="s">
        <v>128</v>
      </c>
      <c r="E103" s="109"/>
      <c r="F103" s="109"/>
      <c r="G103" s="109"/>
      <c r="H103" s="109"/>
      <c r="I103" s="109"/>
      <c r="J103" s="110">
        <f>J190</f>
        <v>0</v>
      </c>
      <c r="L103" s="107"/>
    </row>
    <row r="104" spans="1:31" s="2" customFormat="1" ht="21.75" customHeight="1">
      <c r="A104" s="174"/>
      <c r="B104" s="27"/>
      <c r="C104" s="174"/>
      <c r="D104" s="174"/>
      <c r="E104" s="174"/>
      <c r="F104" s="174"/>
      <c r="G104" s="174"/>
      <c r="H104" s="174"/>
      <c r="I104" s="174"/>
      <c r="J104" s="174"/>
      <c r="K104" s="174"/>
      <c r="L104" s="36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</row>
    <row r="105" spans="1:31" s="2" customFormat="1" ht="6.95" customHeight="1">
      <c r="A105" s="174"/>
      <c r="B105" s="27"/>
      <c r="C105" s="174"/>
      <c r="D105" s="174"/>
      <c r="E105" s="174"/>
      <c r="F105" s="174"/>
      <c r="G105" s="174"/>
      <c r="H105" s="174"/>
      <c r="I105" s="174"/>
      <c r="J105" s="174"/>
      <c r="K105" s="174"/>
      <c r="L105" s="36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</row>
    <row r="106" spans="1:31" s="2" customFormat="1" ht="15.75">
      <c r="A106" s="174"/>
      <c r="B106" s="27"/>
      <c r="C106" s="106" t="s">
        <v>1449</v>
      </c>
      <c r="D106" s="174"/>
      <c r="E106" s="174"/>
      <c r="F106" s="174"/>
      <c r="G106" s="174"/>
      <c r="H106" s="174"/>
      <c r="I106" s="174"/>
      <c r="J106" s="178">
        <v>0</v>
      </c>
      <c r="K106" s="174"/>
      <c r="L106" s="36"/>
      <c r="N106" s="179" t="s">
        <v>35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</row>
    <row r="107" spans="1:31" s="2" customFormat="1">
      <c r="A107" s="174"/>
      <c r="B107" s="27"/>
      <c r="C107" s="174"/>
      <c r="D107" s="174"/>
      <c r="E107" s="174"/>
      <c r="F107" s="174"/>
      <c r="G107" s="174"/>
      <c r="H107" s="174"/>
      <c r="I107" s="174"/>
      <c r="J107" s="174"/>
      <c r="K107" s="174"/>
      <c r="L107" s="36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</row>
    <row r="108" spans="1:31" s="2" customFormat="1" ht="15.75">
      <c r="A108" s="174"/>
      <c r="B108" s="27"/>
      <c r="C108" s="180" t="s">
        <v>1450</v>
      </c>
      <c r="D108" s="96"/>
      <c r="E108" s="96"/>
      <c r="F108" s="96"/>
      <c r="G108" s="96"/>
      <c r="H108" s="96"/>
      <c r="I108" s="96"/>
      <c r="J108" s="181">
        <f>ROUND(J96+J106,2)</f>
        <v>2206.9699999999998</v>
      </c>
      <c r="K108" s="96"/>
      <c r="L108" s="36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</row>
    <row r="109" spans="1:31" s="2" customFormat="1" ht="6.95" customHeight="1">
      <c r="A109" s="174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3" spans="1:63" s="2" customFormat="1" ht="6.95" customHeight="1">
      <c r="A113" s="174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</row>
    <row r="114" spans="1:63" s="2" customFormat="1" ht="24.95" customHeight="1">
      <c r="A114" s="174"/>
      <c r="B114" s="27"/>
      <c r="C114" s="18" t="s">
        <v>129</v>
      </c>
      <c r="D114" s="174"/>
      <c r="E114" s="174"/>
      <c r="F114" s="174"/>
      <c r="G114" s="174"/>
      <c r="H114" s="174"/>
      <c r="I114" s="174"/>
      <c r="J114" s="174"/>
      <c r="K114" s="17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63" s="2" customFormat="1" ht="6.95" customHeight="1">
      <c r="A115" s="174"/>
      <c r="B115" s="27"/>
      <c r="C115" s="174"/>
      <c r="D115" s="174"/>
      <c r="E115" s="174"/>
      <c r="F115" s="174"/>
      <c r="G115" s="174"/>
      <c r="H115" s="174"/>
      <c r="I115" s="174"/>
      <c r="J115" s="174"/>
      <c r="K115" s="174"/>
      <c r="L115" s="36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63" s="2" customFormat="1" ht="12" customHeight="1">
      <c r="A116" s="174"/>
      <c r="B116" s="27"/>
      <c r="C116" s="173" t="s">
        <v>12</v>
      </c>
      <c r="D116" s="174"/>
      <c r="E116" s="174"/>
      <c r="F116" s="174"/>
      <c r="G116" s="174"/>
      <c r="H116" s="174"/>
      <c r="I116" s="174"/>
      <c r="J116" s="174"/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63" s="2" customFormat="1" ht="23.25" customHeight="1">
      <c r="A117" s="174"/>
      <c r="B117" s="27"/>
      <c r="C117" s="174"/>
      <c r="D117" s="174"/>
      <c r="E117" s="235" t="str">
        <f>E7</f>
        <v>PRÍSTAVBA A STAVEBNÉ ÚPRAVY MŠ LEDNICKÉ ROVNE</v>
      </c>
      <c r="F117" s="235"/>
      <c r="G117" s="235"/>
      <c r="H117" s="235"/>
      <c r="I117" s="174"/>
      <c r="J117" s="174"/>
      <c r="K117" s="174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63" s="2" customFormat="1" ht="12" customHeight="1">
      <c r="A118" s="174"/>
      <c r="B118" s="27"/>
      <c r="C118" s="173" t="s">
        <v>106</v>
      </c>
      <c r="D118" s="174"/>
      <c r="E118" s="174"/>
      <c r="F118" s="174"/>
      <c r="G118" s="174"/>
      <c r="H118" s="174"/>
      <c r="I118" s="174"/>
      <c r="J118" s="174"/>
      <c r="K118" s="174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pans="1:63" s="2" customFormat="1" ht="16.5" customHeight="1">
      <c r="A119" s="174"/>
      <c r="B119" s="27"/>
      <c r="C119" s="174"/>
      <c r="D119" s="174"/>
      <c r="E119" s="221" t="str">
        <f>E9</f>
        <v>SO-01.5 - Elektroinštalácia extra</v>
      </c>
      <c r="F119" s="221"/>
      <c r="G119" s="221"/>
      <c r="H119" s="221"/>
      <c r="I119" s="174"/>
      <c r="J119" s="174"/>
      <c r="K119" s="174"/>
      <c r="L119" s="36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pans="1:63" s="2" customFormat="1" ht="6.95" customHeight="1">
      <c r="A120" s="174"/>
      <c r="B120" s="27"/>
      <c r="C120" s="174"/>
      <c r="D120" s="174"/>
      <c r="E120" s="174"/>
      <c r="F120" s="174"/>
      <c r="G120" s="174"/>
      <c r="H120" s="174"/>
      <c r="I120" s="174"/>
      <c r="J120" s="174"/>
      <c r="K120" s="174"/>
      <c r="L120" s="36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</row>
    <row r="121" spans="1:63" s="2" customFormat="1" ht="12" customHeight="1">
      <c r="A121" s="174"/>
      <c r="B121" s="27"/>
      <c r="C121" s="173" t="s">
        <v>16</v>
      </c>
      <c r="D121" s="174"/>
      <c r="E121" s="174"/>
      <c r="F121" s="167" t="str">
        <f>F12</f>
        <v xml:space="preserve"> </v>
      </c>
      <c r="G121" s="174"/>
      <c r="H121" s="174"/>
      <c r="I121" s="173" t="s">
        <v>18</v>
      </c>
      <c r="J121" s="172">
        <f>IF(J12="","",J12)</f>
        <v>44210</v>
      </c>
      <c r="K121" s="174"/>
      <c r="L121" s="36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</row>
    <row r="122" spans="1:63" s="2" customFormat="1" ht="6.95" customHeight="1">
      <c r="A122" s="174"/>
      <c r="B122" s="27"/>
      <c r="C122" s="174"/>
      <c r="D122" s="174"/>
      <c r="E122" s="174"/>
      <c r="F122" s="174"/>
      <c r="G122" s="174"/>
      <c r="H122" s="174"/>
      <c r="I122" s="174"/>
      <c r="J122" s="174"/>
      <c r="K122" s="174"/>
      <c r="L122" s="36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</row>
    <row r="123" spans="1:63" s="2" customFormat="1" ht="15.2" customHeight="1">
      <c r="A123" s="174"/>
      <c r="B123" s="27"/>
      <c r="C123" s="173" t="s">
        <v>19</v>
      </c>
      <c r="D123" s="174"/>
      <c r="E123" s="174"/>
      <c r="F123" s="167" t="str">
        <f>E15</f>
        <v>Obec Lednické Rovne</v>
      </c>
      <c r="G123" s="174"/>
      <c r="H123" s="174"/>
      <c r="I123" s="173" t="s">
        <v>26</v>
      </c>
      <c r="J123" s="169" t="str">
        <f>E21</f>
        <v xml:space="preserve"> </v>
      </c>
      <c r="K123" s="174"/>
      <c r="L123" s="36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</row>
    <row r="124" spans="1:63" s="2" customFormat="1" ht="15.2" customHeight="1">
      <c r="A124" s="174"/>
      <c r="B124" s="27"/>
      <c r="C124" s="173" t="s">
        <v>22</v>
      </c>
      <c r="D124" s="174"/>
      <c r="E124" s="174"/>
      <c r="F124" s="167" t="str">
        <f>IF(E18="","",E18)</f>
        <v>Last solution s.r.o.</v>
      </c>
      <c r="G124" s="174"/>
      <c r="H124" s="174"/>
      <c r="I124" s="173" t="s">
        <v>29</v>
      </c>
      <c r="J124" s="169" t="str">
        <f>E24</f>
        <v xml:space="preserve"> </v>
      </c>
      <c r="K124" s="174"/>
      <c r="L124" s="36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</row>
    <row r="125" spans="1:63" s="2" customFormat="1" ht="10.35" customHeight="1">
      <c r="A125" s="174"/>
      <c r="B125" s="27"/>
      <c r="C125" s="174"/>
      <c r="D125" s="174"/>
      <c r="E125" s="174"/>
      <c r="F125" s="174"/>
      <c r="G125" s="174"/>
      <c r="H125" s="174"/>
      <c r="I125" s="174"/>
      <c r="J125" s="174"/>
      <c r="K125" s="174"/>
      <c r="L125" s="36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</row>
    <row r="126" spans="1:63" s="11" customFormat="1" ht="29.25" customHeight="1">
      <c r="A126" s="115"/>
      <c r="B126" s="116"/>
      <c r="C126" s="117" t="s">
        <v>130</v>
      </c>
      <c r="D126" s="118" t="s">
        <v>56</v>
      </c>
      <c r="E126" s="118" t="s">
        <v>52</v>
      </c>
      <c r="F126" s="118" t="s">
        <v>53</v>
      </c>
      <c r="G126" s="118" t="s">
        <v>131</v>
      </c>
      <c r="H126" s="118" t="s">
        <v>132</v>
      </c>
      <c r="I126" s="118" t="s">
        <v>133</v>
      </c>
      <c r="J126" s="119" t="s">
        <v>110</v>
      </c>
      <c r="K126" s="120" t="s">
        <v>134</v>
      </c>
      <c r="L126" s="121"/>
      <c r="M126" s="56" t="s">
        <v>1</v>
      </c>
      <c r="N126" s="57" t="s">
        <v>35</v>
      </c>
      <c r="O126" s="57" t="s">
        <v>135</v>
      </c>
      <c r="P126" s="57" t="s">
        <v>136</v>
      </c>
      <c r="Q126" s="57" t="s">
        <v>137</v>
      </c>
      <c r="R126" s="57" t="s">
        <v>138</v>
      </c>
      <c r="S126" s="57" t="s">
        <v>139</v>
      </c>
      <c r="T126" s="58" t="s">
        <v>140</v>
      </c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</row>
    <row r="127" spans="1:63" s="2" customFormat="1" ht="22.9" customHeight="1">
      <c r="A127" s="174"/>
      <c r="B127" s="27"/>
      <c r="C127" s="63" t="s">
        <v>111</v>
      </c>
      <c r="D127" s="174"/>
      <c r="E127" s="174"/>
      <c r="F127" s="174"/>
      <c r="G127" s="174"/>
      <c r="H127" s="174"/>
      <c r="I127" s="174"/>
      <c r="J127" s="122">
        <f>BK127</f>
        <v>2206.973</v>
      </c>
      <c r="K127" s="174"/>
      <c r="L127" s="27"/>
      <c r="M127" s="59"/>
      <c r="N127" s="50"/>
      <c r="O127" s="60"/>
      <c r="P127" s="123">
        <f>P128+P131+P190</f>
        <v>0</v>
      </c>
      <c r="Q127" s="60"/>
      <c r="R127" s="123">
        <f>R128+R131+R190</f>
        <v>0</v>
      </c>
      <c r="S127" s="60"/>
      <c r="T127" s="124">
        <f>T128+T131+T190</f>
        <v>0</v>
      </c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T127" s="14" t="s">
        <v>70</v>
      </c>
      <c r="AU127" s="14" t="s">
        <v>112</v>
      </c>
      <c r="BK127" s="125">
        <f>BK128+BK131+BK190</f>
        <v>2206.973</v>
      </c>
    </row>
    <row r="128" spans="1:63" s="12" customFormat="1" ht="25.9" customHeight="1">
      <c r="B128" s="126"/>
      <c r="D128" s="127" t="s">
        <v>70</v>
      </c>
      <c r="E128" s="128" t="s">
        <v>141</v>
      </c>
      <c r="F128" s="128" t="s">
        <v>142</v>
      </c>
      <c r="J128" s="129">
        <f>BK128</f>
        <v>27.6</v>
      </c>
      <c r="L128" s="126"/>
      <c r="M128" s="130"/>
      <c r="N128" s="131"/>
      <c r="O128" s="131"/>
      <c r="P128" s="132">
        <f>P129</f>
        <v>0</v>
      </c>
      <c r="Q128" s="131"/>
      <c r="R128" s="132">
        <f>R129</f>
        <v>0</v>
      </c>
      <c r="S128" s="131"/>
      <c r="T128" s="133">
        <f>T129</f>
        <v>0</v>
      </c>
      <c r="AR128" s="127" t="s">
        <v>79</v>
      </c>
      <c r="AT128" s="134" t="s">
        <v>70</v>
      </c>
      <c r="AU128" s="134" t="s">
        <v>71</v>
      </c>
      <c r="AY128" s="127" t="s">
        <v>143</v>
      </c>
      <c r="BK128" s="135">
        <f>BK129</f>
        <v>27.6</v>
      </c>
    </row>
    <row r="129" spans="1:65" s="12" customFormat="1" ht="22.9" customHeight="1">
      <c r="B129" s="126"/>
      <c r="D129" s="127" t="s">
        <v>70</v>
      </c>
      <c r="E129" s="136" t="s">
        <v>179</v>
      </c>
      <c r="F129" s="136" t="s">
        <v>180</v>
      </c>
      <c r="J129" s="137">
        <f>BK129</f>
        <v>27.6</v>
      </c>
      <c r="L129" s="126"/>
      <c r="M129" s="130"/>
      <c r="N129" s="131"/>
      <c r="O129" s="131"/>
      <c r="P129" s="132">
        <f>P130</f>
        <v>0</v>
      </c>
      <c r="Q129" s="131"/>
      <c r="R129" s="132">
        <f>R130</f>
        <v>0</v>
      </c>
      <c r="S129" s="131"/>
      <c r="T129" s="133">
        <f>T130</f>
        <v>0</v>
      </c>
      <c r="AR129" s="127" t="s">
        <v>79</v>
      </c>
      <c r="AT129" s="134" t="s">
        <v>70</v>
      </c>
      <c r="AU129" s="134" t="s">
        <v>79</v>
      </c>
      <c r="AY129" s="127" t="s">
        <v>143</v>
      </c>
      <c r="BK129" s="135">
        <f>BK130</f>
        <v>27.6</v>
      </c>
    </row>
    <row r="130" spans="1:65" s="2" customFormat="1" ht="24.2" customHeight="1">
      <c r="A130" s="174"/>
      <c r="B130" s="138"/>
      <c r="C130" s="139" t="s">
        <v>79</v>
      </c>
      <c r="D130" s="139" t="s">
        <v>147</v>
      </c>
      <c r="E130" s="140" t="s">
        <v>413</v>
      </c>
      <c r="F130" s="141" t="s">
        <v>414</v>
      </c>
      <c r="G130" s="142" t="s">
        <v>172</v>
      </c>
      <c r="H130" s="143">
        <v>3</v>
      </c>
      <c r="I130" s="143">
        <v>9.1999999999999993</v>
      </c>
      <c r="J130" s="143">
        <f>ROUND(I130*H130,3)</f>
        <v>27.6</v>
      </c>
      <c r="K130" s="144"/>
      <c r="L130" s="27"/>
      <c r="M130" s="145" t="s">
        <v>1</v>
      </c>
      <c r="N130" s="146" t="s">
        <v>37</v>
      </c>
      <c r="O130" s="147">
        <v>0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R130" s="149" t="s">
        <v>151</v>
      </c>
      <c r="AT130" s="149" t="s">
        <v>147</v>
      </c>
      <c r="AU130" s="149" t="s">
        <v>152</v>
      </c>
      <c r="AY130" s="14" t="s">
        <v>143</v>
      </c>
      <c r="BE130" s="150">
        <f>IF(N130="základná",J130,0)</f>
        <v>0</v>
      </c>
      <c r="BF130" s="150">
        <f>IF(N130="znížená",J130,0)</f>
        <v>27.6</v>
      </c>
      <c r="BG130" s="150">
        <f>IF(N130="zákl. prenesená",J130,0)</f>
        <v>0</v>
      </c>
      <c r="BH130" s="150">
        <f>IF(N130="zníž. prenesená",J130,0)</f>
        <v>0</v>
      </c>
      <c r="BI130" s="150">
        <f>IF(N130="nulová",J130,0)</f>
        <v>0</v>
      </c>
      <c r="BJ130" s="14" t="s">
        <v>152</v>
      </c>
      <c r="BK130" s="151">
        <f>ROUND(I130*H130,3)</f>
        <v>27.6</v>
      </c>
      <c r="BL130" s="14" t="s">
        <v>151</v>
      </c>
      <c r="BM130" s="149" t="s">
        <v>152</v>
      </c>
    </row>
    <row r="131" spans="1:65" s="12" customFormat="1" ht="25.9" customHeight="1">
      <c r="B131" s="126"/>
      <c r="D131" s="127" t="s">
        <v>70</v>
      </c>
      <c r="E131" s="128" t="s">
        <v>175</v>
      </c>
      <c r="F131" s="128" t="s">
        <v>340</v>
      </c>
      <c r="J131" s="129">
        <f>BK131</f>
        <v>2179.373</v>
      </c>
      <c r="L131" s="126"/>
      <c r="M131" s="130"/>
      <c r="N131" s="131"/>
      <c r="O131" s="131"/>
      <c r="P131" s="132">
        <f>P132+P163+P182</f>
        <v>0</v>
      </c>
      <c r="Q131" s="131"/>
      <c r="R131" s="132">
        <f>R132+R163+R182</f>
        <v>0</v>
      </c>
      <c r="S131" s="131"/>
      <c r="T131" s="133">
        <f>T132+T163+T182</f>
        <v>0</v>
      </c>
      <c r="AR131" s="127" t="s">
        <v>144</v>
      </c>
      <c r="AT131" s="134" t="s">
        <v>70</v>
      </c>
      <c r="AU131" s="134" t="s">
        <v>71</v>
      </c>
      <c r="AY131" s="127" t="s">
        <v>143</v>
      </c>
      <c r="BK131" s="135">
        <f>BK132+BK163+BK182</f>
        <v>2179.373</v>
      </c>
    </row>
    <row r="132" spans="1:65" s="12" customFormat="1" ht="22.9" customHeight="1">
      <c r="B132" s="126"/>
      <c r="D132" s="127" t="s">
        <v>70</v>
      </c>
      <c r="E132" s="136" t="s">
        <v>415</v>
      </c>
      <c r="F132" s="136" t="s">
        <v>416</v>
      </c>
      <c r="J132" s="137">
        <f>BK132</f>
        <v>1353.4030000000002</v>
      </c>
      <c r="L132" s="126"/>
      <c r="M132" s="130"/>
      <c r="N132" s="131"/>
      <c r="O132" s="131"/>
      <c r="P132" s="132">
        <f>SUM(P133:P162)</f>
        <v>0</v>
      </c>
      <c r="Q132" s="131"/>
      <c r="R132" s="132">
        <f>SUM(R133:R162)</f>
        <v>0</v>
      </c>
      <c r="S132" s="131"/>
      <c r="T132" s="133">
        <f>SUM(T133:T162)</f>
        <v>0</v>
      </c>
      <c r="AR132" s="127" t="s">
        <v>144</v>
      </c>
      <c r="AT132" s="134" t="s">
        <v>70</v>
      </c>
      <c r="AU132" s="134" t="s">
        <v>79</v>
      </c>
      <c r="AY132" s="127" t="s">
        <v>143</v>
      </c>
      <c r="BK132" s="135">
        <f>SUM(BK133:BK162)</f>
        <v>1353.4030000000002</v>
      </c>
    </row>
    <row r="133" spans="1:65" s="2" customFormat="1" ht="14.45" customHeight="1">
      <c r="A133" s="174"/>
      <c r="B133" s="138"/>
      <c r="C133" s="139" t="s">
        <v>152</v>
      </c>
      <c r="D133" s="139" t="s">
        <v>147</v>
      </c>
      <c r="E133" s="140" t="s">
        <v>417</v>
      </c>
      <c r="F133" s="141" t="s">
        <v>1495</v>
      </c>
      <c r="G133" s="142" t="s">
        <v>275</v>
      </c>
      <c r="H133" s="143">
        <v>110</v>
      </c>
      <c r="I133" s="143">
        <v>0.95</v>
      </c>
      <c r="J133" s="143">
        <f t="shared" ref="J133:J162" si="0">ROUND(I133*H133,3)</f>
        <v>104.5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 t="shared" ref="P133:P162" si="1">O133*H133</f>
        <v>0</v>
      </c>
      <c r="Q133" s="147">
        <v>0</v>
      </c>
      <c r="R133" s="147">
        <f t="shared" ref="R133:R162" si="2">Q133*H133</f>
        <v>0</v>
      </c>
      <c r="S133" s="147">
        <v>0</v>
      </c>
      <c r="T133" s="148">
        <f t="shared" ref="T133:T162" si="3">S133*H133</f>
        <v>0</v>
      </c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R133" s="149" t="s">
        <v>276</v>
      </c>
      <c r="AT133" s="149" t="s">
        <v>147</v>
      </c>
      <c r="AU133" s="149" t="s">
        <v>152</v>
      </c>
      <c r="AY133" s="14" t="s">
        <v>143</v>
      </c>
      <c r="BE133" s="150">
        <f t="shared" ref="BE133:BE162" si="4">IF(N133="základná",J133,0)</f>
        <v>0</v>
      </c>
      <c r="BF133" s="150">
        <f t="shared" ref="BF133:BF162" si="5">IF(N133="znížená",J133,0)</f>
        <v>104.5</v>
      </c>
      <c r="BG133" s="150">
        <f t="shared" ref="BG133:BG162" si="6">IF(N133="zákl. prenesená",J133,0)</f>
        <v>0</v>
      </c>
      <c r="BH133" s="150">
        <f t="shared" ref="BH133:BH162" si="7">IF(N133="zníž. prenesená",J133,0)</f>
        <v>0</v>
      </c>
      <c r="BI133" s="150">
        <f t="shared" ref="BI133:BI162" si="8">IF(N133="nulová",J133,0)</f>
        <v>0</v>
      </c>
      <c r="BJ133" s="14" t="s">
        <v>152</v>
      </c>
      <c r="BK133" s="151">
        <f t="shared" ref="BK133:BK162" si="9">ROUND(I133*H133,3)</f>
        <v>104.5</v>
      </c>
      <c r="BL133" s="14" t="s">
        <v>276</v>
      </c>
      <c r="BM133" s="149" t="s">
        <v>151</v>
      </c>
    </row>
    <row r="134" spans="1:65" s="2" customFormat="1" ht="14.45" customHeight="1">
      <c r="A134" s="174"/>
      <c r="B134" s="138"/>
      <c r="C134" s="152" t="s">
        <v>144</v>
      </c>
      <c r="D134" s="152" t="s">
        <v>175</v>
      </c>
      <c r="E134" s="153" t="s">
        <v>419</v>
      </c>
      <c r="F134" s="154" t="s">
        <v>1495</v>
      </c>
      <c r="G134" s="155" t="s">
        <v>275</v>
      </c>
      <c r="H134" s="156">
        <v>110</v>
      </c>
      <c r="I134" s="156">
        <v>0.68</v>
      </c>
      <c r="J134" s="156">
        <f t="shared" si="0"/>
        <v>74.8</v>
      </c>
      <c r="K134" s="157"/>
      <c r="L134" s="158"/>
      <c r="M134" s="159" t="s">
        <v>1</v>
      </c>
      <c r="N134" s="160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R134" s="149" t="s">
        <v>421</v>
      </c>
      <c r="AT134" s="149" t="s">
        <v>175</v>
      </c>
      <c r="AU134" s="149" t="s">
        <v>152</v>
      </c>
      <c r="AY134" s="14" t="s">
        <v>143</v>
      </c>
      <c r="BE134" s="150">
        <f t="shared" si="4"/>
        <v>0</v>
      </c>
      <c r="BF134" s="150">
        <f t="shared" si="5"/>
        <v>74.8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74.8</v>
      </c>
      <c r="BL134" s="14" t="s">
        <v>276</v>
      </c>
      <c r="BM134" s="149" t="s">
        <v>153</v>
      </c>
    </row>
    <row r="135" spans="1:65" s="2" customFormat="1" ht="14.45" customHeight="1">
      <c r="A135" s="174"/>
      <c r="B135" s="138"/>
      <c r="C135" s="139" t="s">
        <v>151</v>
      </c>
      <c r="D135" s="139" t="s">
        <v>147</v>
      </c>
      <c r="E135" s="140" t="s">
        <v>422</v>
      </c>
      <c r="F135" s="141" t="s">
        <v>1496</v>
      </c>
      <c r="G135" s="142" t="s">
        <v>172</v>
      </c>
      <c r="H135" s="143">
        <v>1</v>
      </c>
      <c r="I135" s="143">
        <v>70</v>
      </c>
      <c r="J135" s="143">
        <f t="shared" si="0"/>
        <v>70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R135" s="149" t="s">
        <v>276</v>
      </c>
      <c r="AT135" s="149" t="s">
        <v>147</v>
      </c>
      <c r="AU135" s="149" t="s">
        <v>152</v>
      </c>
      <c r="AY135" s="14" t="s">
        <v>143</v>
      </c>
      <c r="BE135" s="150">
        <f t="shared" si="4"/>
        <v>0</v>
      </c>
      <c r="BF135" s="150">
        <f t="shared" si="5"/>
        <v>70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70</v>
      </c>
      <c r="BL135" s="14" t="s">
        <v>276</v>
      </c>
      <c r="BM135" s="149" t="s">
        <v>161</v>
      </c>
    </row>
    <row r="136" spans="1:65" s="2" customFormat="1" ht="14.45" customHeight="1">
      <c r="A136" s="174"/>
      <c r="B136" s="138"/>
      <c r="C136" s="152" t="s">
        <v>181</v>
      </c>
      <c r="D136" s="152" t="s">
        <v>175</v>
      </c>
      <c r="E136" s="153" t="s">
        <v>424</v>
      </c>
      <c r="F136" s="154" t="s">
        <v>1497</v>
      </c>
      <c r="G136" s="155" t="s">
        <v>172</v>
      </c>
      <c r="H136" s="156">
        <v>1</v>
      </c>
      <c r="I136" s="156">
        <v>18.5</v>
      </c>
      <c r="J136" s="156">
        <f t="shared" si="0"/>
        <v>18.5</v>
      </c>
      <c r="K136" s="157"/>
      <c r="L136" s="158"/>
      <c r="M136" s="159" t="s">
        <v>1</v>
      </c>
      <c r="N136" s="160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R136" s="149" t="s">
        <v>421</v>
      </c>
      <c r="AT136" s="149" t="s">
        <v>175</v>
      </c>
      <c r="AU136" s="149" t="s">
        <v>152</v>
      </c>
      <c r="AY136" s="14" t="s">
        <v>143</v>
      </c>
      <c r="BE136" s="150">
        <f t="shared" si="4"/>
        <v>0</v>
      </c>
      <c r="BF136" s="150">
        <f t="shared" si="5"/>
        <v>18.5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18.5</v>
      </c>
      <c r="BL136" s="14" t="s">
        <v>276</v>
      </c>
      <c r="BM136" s="149" t="s">
        <v>164</v>
      </c>
    </row>
    <row r="137" spans="1:65" s="2" customFormat="1" ht="14.45" customHeight="1">
      <c r="A137" s="174"/>
      <c r="B137" s="138"/>
      <c r="C137" s="139" t="s">
        <v>153</v>
      </c>
      <c r="D137" s="139" t="s">
        <v>147</v>
      </c>
      <c r="E137" s="140" t="s">
        <v>426</v>
      </c>
      <c r="F137" s="141" t="s">
        <v>1498</v>
      </c>
      <c r="G137" s="142" t="s">
        <v>172</v>
      </c>
      <c r="H137" s="143">
        <v>1</v>
      </c>
      <c r="I137" s="143">
        <v>38.5</v>
      </c>
      <c r="J137" s="143">
        <f t="shared" si="0"/>
        <v>38.5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R137" s="149" t="s">
        <v>276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38.5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38.5</v>
      </c>
      <c r="BL137" s="14" t="s">
        <v>276</v>
      </c>
      <c r="BM137" s="149" t="s">
        <v>168</v>
      </c>
    </row>
    <row r="138" spans="1:65" s="2" customFormat="1" ht="14.45" customHeight="1">
      <c r="A138" s="174"/>
      <c r="B138" s="138"/>
      <c r="C138" s="152" t="s">
        <v>187</v>
      </c>
      <c r="D138" s="152" t="s">
        <v>175</v>
      </c>
      <c r="E138" s="153" t="s">
        <v>428</v>
      </c>
      <c r="F138" s="154" t="s">
        <v>1498</v>
      </c>
      <c r="G138" s="155" t="s">
        <v>275</v>
      </c>
      <c r="H138" s="156">
        <v>1</v>
      </c>
      <c r="I138" s="156">
        <v>13.5</v>
      </c>
      <c r="J138" s="156">
        <f t="shared" si="0"/>
        <v>13.5</v>
      </c>
      <c r="K138" s="157"/>
      <c r="L138" s="158"/>
      <c r="M138" s="159" t="s">
        <v>1</v>
      </c>
      <c r="N138" s="160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R138" s="149" t="s">
        <v>421</v>
      </c>
      <c r="AT138" s="149" t="s">
        <v>175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13.5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13.5</v>
      </c>
      <c r="BL138" s="14" t="s">
        <v>276</v>
      </c>
      <c r="BM138" s="149" t="s">
        <v>173</v>
      </c>
    </row>
    <row r="139" spans="1:65" s="2" customFormat="1" ht="14.45" customHeight="1">
      <c r="A139" s="174"/>
      <c r="B139" s="138"/>
      <c r="C139" s="139" t="s">
        <v>161</v>
      </c>
      <c r="D139" s="139" t="s">
        <v>147</v>
      </c>
      <c r="E139" s="140" t="s">
        <v>430</v>
      </c>
      <c r="F139" s="141" t="s">
        <v>1499</v>
      </c>
      <c r="G139" s="142" t="s">
        <v>172</v>
      </c>
      <c r="H139" s="143">
        <v>1</v>
      </c>
      <c r="I139" s="143">
        <v>250</v>
      </c>
      <c r="J139" s="143">
        <f t="shared" si="0"/>
        <v>250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R139" s="149" t="s">
        <v>276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250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250</v>
      </c>
      <c r="BL139" s="14" t="s">
        <v>276</v>
      </c>
      <c r="BM139" s="149" t="s">
        <v>178</v>
      </c>
    </row>
    <row r="140" spans="1:65" s="2" customFormat="1" ht="14.45" customHeight="1">
      <c r="A140" s="174"/>
      <c r="B140" s="138"/>
      <c r="C140" s="152" t="s">
        <v>179</v>
      </c>
      <c r="D140" s="152" t="s">
        <v>175</v>
      </c>
      <c r="E140" s="153" t="s">
        <v>432</v>
      </c>
      <c r="F140" s="154" t="s">
        <v>1500</v>
      </c>
      <c r="G140" s="155" t="s">
        <v>172</v>
      </c>
      <c r="H140" s="156">
        <v>1</v>
      </c>
      <c r="I140" s="156">
        <v>370</v>
      </c>
      <c r="J140" s="156">
        <f t="shared" si="0"/>
        <v>370</v>
      </c>
      <c r="K140" s="157"/>
      <c r="L140" s="158"/>
      <c r="M140" s="159" t="s">
        <v>1</v>
      </c>
      <c r="N140" s="160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R140" s="149" t="s">
        <v>421</v>
      </c>
      <c r="AT140" s="149" t="s">
        <v>175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370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370</v>
      </c>
      <c r="BL140" s="14" t="s">
        <v>276</v>
      </c>
      <c r="BM140" s="149" t="s">
        <v>184</v>
      </c>
    </row>
    <row r="141" spans="1:65" s="2" customFormat="1" ht="24.2" customHeight="1">
      <c r="A141" s="174"/>
      <c r="B141" s="138"/>
      <c r="C141" s="139" t="s">
        <v>164</v>
      </c>
      <c r="D141" s="139" t="s">
        <v>147</v>
      </c>
      <c r="E141" s="140" t="s">
        <v>434</v>
      </c>
      <c r="F141" s="141" t="s">
        <v>435</v>
      </c>
      <c r="G141" s="142" t="s">
        <v>172</v>
      </c>
      <c r="H141" s="143">
        <v>0</v>
      </c>
      <c r="I141" s="143">
        <v>4.9630000000000001</v>
      </c>
      <c r="J141" s="143">
        <f t="shared" si="0"/>
        <v>0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R141" s="149" t="s">
        <v>276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0</v>
      </c>
      <c r="BL141" s="14" t="s">
        <v>276</v>
      </c>
      <c r="BM141" s="149" t="s">
        <v>7</v>
      </c>
    </row>
    <row r="142" spans="1:65" s="2" customFormat="1" ht="14.45" customHeight="1">
      <c r="A142" s="174"/>
      <c r="B142" s="138"/>
      <c r="C142" s="152" t="s">
        <v>216</v>
      </c>
      <c r="D142" s="152" t="s">
        <v>175</v>
      </c>
      <c r="E142" s="153" t="s">
        <v>436</v>
      </c>
      <c r="F142" s="154" t="s">
        <v>437</v>
      </c>
      <c r="G142" s="155" t="s">
        <v>172</v>
      </c>
      <c r="H142" s="156">
        <v>0</v>
      </c>
      <c r="I142" s="156">
        <v>6.3979999999999997</v>
      </c>
      <c r="J142" s="156">
        <f t="shared" si="0"/>
        <v>0</v>
      </c>
      <c r="K142" s="157"/>
      <c r="L142" s="158"/>
      <c r="M142" s="159" t="s">
        <v>1</v>
      </c>
      <c r="N142" s="160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R142" s="149" t="s">
        <v>421</v>
      </c>
      <c r="AT142" s="149" t="s">
        <v>175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0</v>
      </c>
      <c r="BL142" s="14" t="s">
        <v>276</v>
      </c>
      <c r="BM142" s="149" t="s">
        <v>190</v>
      </c>
    </row>
    <row r="143" spans="1:65" s="2" customFormat="1" ht="24.2" customHeight="1">
      <c r="A143" s="174"/>
      <c r="B143" s="138"/>
      <c r="C143" s="139" t="s">
        <v>168</v>
      </c>
      <c r="D143" s="139" t="s">
        <v>147</v>
      </c>
      <c r="E143" s="140" t="s">
        <v>438</v>
      </c>
      <c r="F143" s="141" t="s">
        <v>439</v>
      </c>
      <c r="G143" s="142" t="s">
        <v>172</v>
      </c>
      <c r="H143" s="143">
        <v>0</v>
      </c>
      <c r="I143" s="143">
        <v>9.3729999999999993</v>
      </c>
      <c r="J143" s="143">
        <f t="shared" si="0"/>
        <v>0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R143" s="149" t="s">
        <v>276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0</v>
      </c>
      <c r="BL143" s="14" t="s">
        <v>276</v>
      </c>
      <c r="BM143" s="149" t="s">
        <v>194</v>
      </c>
    </row>
    <row r="144" spans="1:65" s="2" customFormat="1" ht="14.45" customHeight="1">
      <c r="A144" s="174"/>
      <c r="B144" s="138"/>
      <c r="C144" s="152" t="s">
        <v>222</v>
      </c>
      <c r="D144" s="152" t="s">
        <v>175</v>
      </c>
      <c r="E144" s="153" t="s">
        <v>440</v>
      </c>
      <c r="F144" s="154" t="s">
        <v>441</v>
      </c>
      <c r="G144" s="155" t="s">
        <v>172</v>
      </c>
      <c r="H144" s="156">
        <v>0</v>
      </c>
      <c r="I144" s="156">
        <v>6</v>
      </c>
      <c r="J144" s="156">
        <f t="shared" si="0"/>
        <v>0</v>
      </c>
      <c r="K144" s="157"/>
      <c r="L144" s="158"/>
      <c r="M144" s="159" t="s">
        <v>1</v>
      </c>
      <c r="N144" s="160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R144" s="149" t="s">
        <v>421</v>
      </c>
      <c r="AT144" s="149" t="s">
        <v>175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0</v>
      </c>
      <c r="BL144" s="14" t="s">
        <v>276</v>
      </c>
      <c r="BM144" s="149" t="s">
        <v>198</v>
      </c>
    </row>
    <row r="145" spans="1:65" s="2" customFormat="1" ht="24.2" customHeight="1">
      <c r="A145" s="174"/>
      <c r="B145" s="138"/>
      <c r="C145" s="139" t="s">
        <v>173</v>
      </c>
      <c r="D145" s="139" t="s">
        <v>147</v>
      </c>
      <c r="E145" s="140" t="s">
        <v>442</v>
      </c>
      <c r="F145" s="141" t="s">
        <v>443</v>
      </c>
      <c r="G145" s="142" t="s">
        <v>172</v>
      </c>
      <c r="H145" s="143">
        <v>0</v>
      </c>
      <c r="I145" s="143">
        <v>9.5329999999999995</v>
      </c>
      <c r="J145" s="143">
        <f t="shared" si="0"/>
        <v>0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R145" s="149" t="s">
        <v>276</v>
      </c>
      <c r="AT145" s="149" t="s">
        <v>147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0</v>
      </c>
      <c r="BL145" s="14" t="s">
        <v>276</v>
      </c>
      <c r="BM145" s="149" t="s">
        <v>202</v>
      </c>
    </row>
    <row r="146" spans="1:65" s="2" customFormat="1" ht="14.45" customHeight="1">
      <c r="A146" s="174"/>
      <c r="B146" s="138"/>
      <c r="C146" s="152" t="s">
        <v>235</v>
      </c>
      <c r="D146" s="152" t="s">
        <v>175</v>
      </c>
      <c r="E146" s="153" t="s">
        <v>444</v>
      </c>
      <c r="F146" s="154" t="s">
        <v>445</v>
      </c>
      <c r="G146" s="155" t="s">
        <v>172</v>
      </c>
      <c r="H146" s="156">
        <v>0</v>
      </c>
      <c r="I146" s="156">
        <v>14.801</v>
      </c>
      <c r="J146" s="156">
        <f t="shared" si="0"/>
        <v>0</v>
      </c>
      <c r="K146" s="157"/>
      <c r="L146" s="158"/>
      <c r="M146" s="159" t="s">
        <v>1</v>
      </c>
      <c r="N146" s="160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R146" s="149" t="s">
        <v>421</v>
      </c>
      <c r="AT146" s="149" t="s">
        <v>175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0</v>
      </c>
      <c r="BL146" s="14" t="s">
        <v>276</v>
      </c>
      <c r="BM146" s="149" t="s">
        <v>206</v>
      </c>
    </row>
    <row r="147" spans="1:65" s="2" customFormat="1" ht="24.2" customHeight="1">
      <c r="A147" s="174"/>
      <c r="B147" s="138"/>
      <c r="C147" s="139" t="s">
        <v>178</v>
      </c>
      <c r="D147" s="139" t="s">
        <v>147</v>
      </c>
      <c r="E147" s="140" t="s">
        <v>446</v>
      </c>
      <c r="F147" s="141" t="s">
        <v>447</v>
      </c>
      <c r="G147" s="142" t="s">
        <v>172</v>
      </c>
      <c r="H147" s="143">
        <v>0</v>
      </c>
      <c r="I147" s="143">
        <v>6.31</v>
      </c>
      <c r="J147" s="143">
        <f t="shared" si="0"/>
        <v>0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R147" s="149" t="s">
        <v>276</v>
      </c>
      <c r="AT147" s="149" t="s">
        <v>147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0</v>
      </c>
      <c r="BL147" s="14" t="s">
        <v>276</v>
      </c>
      <c r="BM147" s="149" t="s">
        <v>209</v>
      </c>
    </row>
    <row r="148" spans="1:65" s="2" customFormat="1" ht="14.45" customHeight="1">
      <c r="A148" s="174"/>
      <c r="B148" s="138"/>
      <c r="C148" s="152" t="s">
        <v>241</v>
      </c>
      <c r="D148" s="152" t="s">
        <v>175</v>
      </c>
      <c r="E148" s="153" t="s">
        <v>448</v>
      </c>
      <c r="F148" s="154" t="s">
        <v>449</v>
      </c>
      <c r="G148" s="155" t="s">
        <v>172</v>
      </c>
      <c r="H148" s="156">
        <v>0</v>
      </c>
      <c r="I148" s="156">
        <v>11.861000000000001</v>
      </c>
      <c r="J148" s="156">
        <f t="shared" si="0"/>
        <v>0</v>
      </c>
      <c r="K148" s="157"/>
      <c r="L148" s="158"/>
      <c r="M148" s="159" t="s">
        <v>1</v>
      </c>
      <c r="N148" s="160" t="s">
        <v>37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R148" s="149" t="s">
        <v>421</v>
      </c>
      <c r="AT148" s="149" t="s">
        <v>175</v>
      </c>
      <c r="AU148" s="149" t="s">
        <v>152</v>
      </c>
      <c r="AY148" s="14" t="s">
        <v>143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152</v>
      </c>
      <c r="BK148" s="151">
        <f t="shared" si="9"/>
        <v>0</v>
      </c>
      <c r="BL148" s="14" t="s">
        <v>276</v>
      </c>
      <c r="BM148" s="149" t="s">
        <v>212</v>
      </c>
    </row>
    <row r="149" spans="1:65" s="2" customFormat="1" ht="24.2" customHeight="1">
      <c r="A149" s="174"/>
      <c r="B149" s="138"/>
      <c r="C149" s="139" t="s">
        <v>184</v>
      </c>
      <c r="D149" s="139" t="s">
        <v>147</v>
      </c>
      <c r="E149" s="140" t="s">
        <v>450</v>
      </c>
      <c r="F149" s="141" t="s">
        <v>451</v>
      </c>
      <c r="G149" s="142" t="s">
        <v>172</v>
      </c>
      <c r="H149" s="143">
        <v>0</v>
      </c>
      <c r="I149" s="143">
        <v>6.6239999999999997</v>
      </c>
      <c r="J149" s="143">
        <f t="shared" si="0"/>
        <v>0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R149" s="149" t="s">
        <v>276</v>
      </c>
      <c r="AT149" s="149" t="s">
        <v>147</v>
      </c>
      <c r="AU149" s="149" t="s">
        <v>152</v>
      </c>
      <c r="AY149" s="14" t="s">
        <v>143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152</v>
      </c>
      <c r="BK149" s="151">
        <f t="shared" si="9"/>
        <v>0</v>
      </c>
      <c r="BL149" s="14" t="s">
        <v>276</v>
      </c>
      <c r="BM149" s="149" t="s">
        <v>203</v>
      </c>
    </row>
    <row r="150" spans="1:65" s="2" customFormat="1" ht="14.45" customHeight="1">
      <c r="A150" s="174"/>
      <c r="B150" s="138"/>
      <c r="C150" s="152" t="s">
        <v>256</v>
      </c>
      <c r="D150" s="152" t="s">
        <v>175</v>
      </c>
      <c r="E150" s="153" t="s">
        <v>452</v>
      </c>
      <c r="F150" s="154" t="s">
        <v>453</v>
      </c>
      <c r="G150" s="155" t="s">
        <v>172</v>
      </c>
      <c r="H150" s="156">
        <v>0</v>
      </c>
      <c r="I150" s="156">
        <v>7.8250000000000002</v>
      </c>
      <c r="J150" s="156">
        <f t="shared" si="0"/>
        <v>0</v>
      </c>
      <c r="K150" s="157"/>
      <c r="L150" s="158"/>
      <c r="M150" s="159" t="s">
        <v>1</v>
      </c>
      <c r="N150" s="160" t="s">
        <v>37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R150" s="149" t="s">
        <v>421</v>
      </c>
      <c r="AT150" s="149" t="s">
        <v>175</v>
      </c>
      <c r="AU150" s="149" t="s">
        <v>152</v>
      </c>
      <c r="AY150" s="14" t="s">
        <v>143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152</v>
      </c>
      <c r="BK150" s="151">
        <f t="shared" si="9"/>
        <v>0</v>
      </c>
      <c r="BL150" s="14" t="s">
        <v>276</v>
      </c>
      <c r="BM150" s="149" t="s">
        <v>199</v>
      </c>
    </row>
    <row r="151" spans="1:65" s="2" customFormat="1" ht="24.2" customHeight="1">
      <c r="A151" s="174"/>
      <c r="B151" s="138"/>
      <c r="C151" s="139" t="s">
        <v>7</v>
      </c>
      <c r="D151" s="139" t="s">
        <v>147</v>
      </c>
      <c r="E151" s="140" t="s">
        <v>454</v>
      </c>
      <c r="F151" s="141" t="s">
        <v>455</v>
      </c>
      <c r="G151" s="142" t="s">
        <v>172</v>
      </c>
      <c r="H151" s="143">
        <v>0</v>
      </c>
      <c r="I151" s="143">
        <v>6.6989999999999998</v>
      </c>
      <c r="J151" s="143">
        <f t="shared" si="0"/>
        <v>0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R151" s="149" t="s">
        <v>276</v>
      </c>
      <c r="AT151" s="149" t="s">
        <v>147</v>
      </c>
      <c r="AU151" s="149" t="s">
        <v>152</v>
      </c>
      <c r="AY151" s="14" t="s">
        <v>143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152</v>
      </c>
      <c r="BK151" s="151">
        <f t="shared" si="9"/>
        <v>0</v>
      </c>
      <c r="BL151" s="14" t="s">
        <v>276</v>
      </c>
      <c r="BM151" s="149" t="s">
        <v>221</v>
      </c>
    </row>
    <row r="152" spans="1:65" s="2" customFormat="1" ht="14.45" customHeight="1">
      <c r="A152" s="174"/>
      <c r="B152" s="138"/>
      <c r="C152" s="152" t="s">
        <v>265</v>
      </c>
      <c r="D152" s="152" t="s">
        <v>175</v>
      </c>
      <c r="E152" s="153" t="s">
        <v>456</v>
      </c>
      <c r="F152" s="154" t="s">
        <v>457</v>
      </c>
      <c r="G152" s="155" t="s">
        <v>172</v>
      </c>
      <c r="H152" s="156">
        <v>0</v>
      </c>
      <c r="I152" s="156">
        <v>5.4269999999999996</v>
      </c>
      <c r="J152" s="156">
        <f t="shared" si="0"/>
        <v>0</v>
      </c>
      <c r="K152" s="157"/>
      <c r="L152" s="158"/>
      <c r="M152" s="159" t="s">
        <v>1</v>
      </c>
      <c r="N152" s="160" t="s">
        <v>37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R152" s="149" t="s">
        <v>421</v>
      </c>
      <c r="AT152" s="149" t="s">
        <v>175</v>
      </c>
      <c r="AU152" s="149" t="s">
        <v>152</v>
      </c>
      <c r="AY152" s="14" t="s">
        <v>143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152</v>
      </c>
      <c r="BK152" s="151">
        <f t="shared" si="9"/>
        <v>0</v>
      </c>
      <c r="BL152" s="14" t="s">
        <v>276</v>
      </c>
      <c r="BM152" s="149" t="s">
        <v>225</v>
      </c>
    </row>
    <row r="153" spans="1:65" s="2" customFormat="1" ht="14.45" customHeight="1">
      <c r="A153" s="174"/>
      <c r="B153" s="138"/>
      <c r="C153" s="139" t="s">
        <v>190</v>
      </c>
      <c r="D153" s="139" t="s">
        <v>147</v>
      </c>
      <c r="E153" s="140" t="s">
        <v>458</v>
      </c>
      <c r="F153" s="141" t="s">
        <v>459</v>
      </c>
      <c r="G153" s="142" t="s">
        <v>275</v>
      </c>
      <c r="H153" s="143">
        <v>205</v>
      </c>
      <c r="I153" s="143">
        <v>0.42699999999999999</v>
      </c>
      <c r="J153" s="143">
        <f t="shared" si="0"/>
        <v>87.534999999999997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R153" s="149" t="s">
        <v>276</v>
      </c>
      <c r="AT153" s="149" t="s">
        <v>147</v>
      </c>
      <c r="AU153" s="149" t="s">
        <v>152</v>
      </c>
      <c r="AY153" s="14" t="s">
        <v>143</v>
      </c>
      <c r="BE153" s="150">
        <f t="shared" si="4"/>
        <v>0</v>
      </c>
      <c r="BF153" s="150">
        <f t="shared" si="5"/>
        <v>87.534999999999997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152</v>
      </c>
      <c r="BK153" s="151">
        <f t="shared" si="9"/>
        <v>87.534999999999997</v>
      </c>
      <c r="BL153" s="14" t="s">
        <v>276</v>
      </c>
      <c r="BM153" s="149" t="s">
        <v>230</v>
      </c>
    </row>
    <row r="154" spans="1:65" s="2" customFormat="1" ht="14.45" customHeight="1">
      <c r="A154" s="174"/>
      <c r="B154" s="138"/>
      <c r="C154" s="152" t="s">
        <v>279</v>
      </c>
      <c r="D154" s="152" t="s">
        <v>175</v>
      </c>
      <c r="E154" s="153" t="s">
        <v>460</v>
      </c>
      <c r="F154" s="154" t="s">
        <v>461</v>
      </c>
      <c r="G154" s="155" t="s">
        <v>275</v>
      </c>
      <c r="H154" s="156">
        <v>205</v>
      </c>
      <c r="I154" s="156">
        <v>0.78600000000000003</v>
      </c>
      <c r="J154" s="156">
        <f t="shared" si="0"/>
        <v>161.13</v>
      </c>
      <c r="K154" s="157"/>
      <c r="L154" s="158"/>
      <c r="M154" s="159" t="s">
        <v>1</v>
      </c>
      <c r="N154" s="160" t="s">
        <v>37</v>
      </c>
      <c r="O154" s="147">
        <v>0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R154" s="149" t="s">
        <v>421</v>
      </c>
      <c r="AT154" s="149" t="s">
        <v>175</v>
      </c>
      <c r="AU154" s="149" t="s">
        <v>152</v>
      </c>
      <c r="AY154" s="14" t="s">
        <v>143</v>
      </c>
      <c r="BE154" s="150">
        <f t="shared" si="4"/>
        <v>0</v>
      </c>
      <c r="BF154" s="150">
        <f t="shared" si="5"/>
        <v>161.13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152</v>
      </c>
      <c r="BK154" s="151">
        <f t="shared" si="9"/>
        <v>161.13</v>
      </c>
      <c r="BL154" s="14" t="s">
        <v>276</v>
      </c>
      <c r="BM154" s="149" t="s">
        <v>165</v>
      </c>
    </row>
    <row r="155" spans="1:65" s="2" customFormat="1" ht="14.45" customHeight="1">
      <c r="A155" s="174"/>
      <c r="B155" s="138"/>
      <c r="C155" s="139" t="s">
        <v>194</v>
      </c>
      <c r="D155" s="139" t="s">
        <v>147</v>
      </c>
      <c r="E155" s="140" t="s">
        <v>462</v>
      </c>
      <c r="F155" s="141" t="s">
        <v>463</v>
      </c>
      <c r="G155" s="142" t="s">
        <v>275</v>
      </c>
      <c r="H155" s="143">
        <v>15</v>
      </c>
      <c r="I155" s="143">
        <v>0.49199999999999999</v>
      </c>
      <c r="J155" s="143">
        <f t="shared" si="0"/>
        <v>7.38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R155" s="149" t="s">
        <v>276</v>
      </c>
      <c r="AT155" s="149" t="s">
        <v>147</v>
      </c>
      <c r="AU155" s="149" t="s">
        <v>152</v>
      </c>
      <c r="AY155" s="14" t="s">
        <v>143</v>
      </c>
      <c r="BE155" s="150">
        <f t="shared" si="4"/>
        <v>0</v>
      </c>
      <c r="BF155" s="150">
        <f t="shared" si="5"/>
        <v>7.38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152</v>
      </c>
      <c r="BK155" s="151">
        <f t="shared" si="9"/>
        <v>7.38</v>
      </c>
      <c r="BL155" s="14" t="s">
        <v>276</v>
      </c>
      <c r="BM155" s="149" t="s">
        <v>240</v>
      </c>
    </row>
    <row r="156" spans="1:65" s="2" customFormat="1" ht="14.45" customHeight="1">
      <c r="A156" s="174"/>
      <c r="B156" s="138"/>
      <c r="C156" s="152" t="s">
        <v>299</v>
      </c>
      <c r="D156" s="152" t="s">
        <v>175</v>
      </c>
      <c r="E156" s="153" t="s">
        <v>464</v>
      </c>
      <c r="F156" s="154" t="s">
        <v>465</v>
      </c>
      <c r="G156" s="155" t="s">
        <v>275</v>
      </c>
      <c r="H156" s="156">
        <v>15</v>
      </c>
      <c r="I156" s="156">
        <v>1.1930000000000001</v>
      </c>
      <c r="J156" s="156">
        <f t="shared" si="0"/>
        <v>17.895</v>
      </c>
      <c r="K156" s="157"/>
      <c r="L156" s="158"/>
      <c r="M156" s="159" t="s">
        <v>1</v>
      </c>
      <c r="N156" s="160" t="s">
        <v>37</v>
      </c>
      <c r="O156" s="147">
        <v>0</v>
      </c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R156" s="149" t="s">
        <v>421</v>
      </c>
      <c r="AT156" s="149" t="s">
        <v>175</v>
      </c>
      <c r="AU156" s="149" t="s">
        <v>152</v>
      </c>
      <c r="AY156" s="14" t="s">
        <v>143</v>
      </c>
      <c r="BE156" s="150">
        <f t="shared" si="4"/>
        <v>0</v>
      </c>
      <c r="BF156" s="150">
        <f t="shared" si="5"/>
        <v>17.895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152</v>
      </c>
      <c r="BK156" s="151">
        <f t="shared" si="9"/>
        <v>17.895</v>
      </c>
      <c r="BL156" s="14" t="s">
        <v>276</v>
      </c>
      <c r="BM156" s="149" t="s">
        <v>245</v>
      </c>
    </row>
    <row r="157" spans="1:65" s="2" customFormat="1" ht="14.45" customHeight="1">
      <c r="A157" s="174"/>
      <c r="B157" s="138"/>
      <c r="C157" s="139" t="s">
        <v>198</v>
      </c>
      <c r="D157" s="139" t="s">
        <v>147</v>
      </c>
      <c r="E157" s="140" t="s">
        <v>466</v>
      </c>
      <c r="F157" s="141" t="s">
        <v>467</v>
      </c>
      <c r="G157" s="142" t="s">
        <v>275</v>
      </c>
      <c r="H157" s="143">
        <v>27</v>
      </c>
      <c r="I157" s="143">
        <v>0.54900000000000004</v>
      </c>
      <c r="J157" s="143">
        <f t="shared" si="0"/>
        <v>14.823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R157" s="149" t="s">
        <v>276</v>
      </c>
      <c r="AT157" s="149" t="s">
        <v>147</v>
      </c>
      <c r="AU157" s="149" t="s">
        <v>152</v>
      </c>
      <c r="AY157" s="14" t="s">
        <v>143</v>
      </c>
      <c r="BE157" s="150">
        <f t="shared" si="4"/>
        <v>0</v>
      </c>
      <c r="BF157" s="150">
        <f t="shared" si="5"/>
        <v>14.823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152</v>
      </c>
      <c r="BK157" s="151">
        <f t="shared" si="9"/>
        <v>14.823</v>
      </c>
      <c r="BL157" s="14" t="s">
        <v>276</v>
      </c>
      <c r="BM157" s="149" t="s">
        <v>249</v>
      </c>
    </row>
    <row r="158" spans="1:65" s="2" customFormat="1" ht="14.45" customHeight="1">
      <c r="A158" s="174"/>
      <c r="B158" s="138"/>
      <c r="C158" s="152" t="s">
        <v>308</v>
      </c>
      <c r="D158" s="152" t="s">
        <v>175</v>
      </c>
      <c r="E158" s="153" t="s">
        <v>468</v>
      </c>
      <c r="F158" s="154" t="s">
        <v>469</v>
      </c>
      <c r="G158" s="155" t="s">
        <v>275</v>
      </c>
      <c r="H158" s="156">
        <v>27</v>
      </c>
      <c r="I158" s="156">
        <v>2.06</v>
      </c>
      <c r="J158" s="156">
        <f t="shared" si="0"/>
        <v>55.62</v>
      </c>
      <c r="K158" s="157"/>
      <c r="L158" s="158"/>
      <c r="M158" s="159" t="s">
        <v>1</v>
      </c>
      <c r="N158" s="160" t="s">
        <v>37</v>
      </c>
      <c r="O158" s="147">
        <v>0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R158" s="149" t="s">
        <v>421</v>
      </c>
      <c r="AT158" s="149" t="s">
        <v>175</v>
      </c>
      <c r="AU158" s="149" t="s">
        <v>152</v>
      </c>
      <c r="AY158" s="14" t="s">
        <v>143</v>
      </c>
      <c r="BE158" s="150">
        <f t="shared" si="4"/>
        <v>0</v>
      </c>
      <c r="BF158" s="150">
        <f t="shared" si="5"/>
        <v>55.62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4" t="s">
        <v>152</v>
      </c>
      <c r="BK158" s="151">
        <f t="shared" si="9"/>
        <v>55.62</v>
      </c>
      <c r="BL158" s="14" t="s">
        <v>276</v>
      </c>
      <c r="BM158" s="149" t="s">
        <v>255</v>
      </c>
    </row>
    <row r="159" spans="1:65" s="2" customFormat="1" ht="14.45" customHeight="1">
      <c r="A159" s="174"/>
      <c r="B159" s="138"/>
      <c r="C159" s="139" t="s">
        <v>202</v>
      </c>
      <c r="D159" s="139" t="s">
        <v>147</v>
      </c>
      <c r="E159" s="140" t="s">
        <v>470</v>
      </c>
      <c r="F159" s="141" t="s">
        <v>471</v>
      </c>
      <c r="G159" s="142" t="s">
        <v>275</v>
      </c>
      <c r="H159" s="143">
        <v>14</v>
      </c>
      <c r="I159" s="143">
        <v>0.68799999999999994</v>
      </c>
      <c r="J159" s="143">
        <f t="shared" si="0"/>
        <v>9.6319999999999997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R159" s="149" t="s">
        <v>276</v>
      </c>
      <c r="AT159" s="149" t="s">
        <v>147</v>
      </c>
      <c r="AU159" s="149" t="s">
        <v>152</v>
      </c>
      <c r="AY159" s="14" t="s">
        <v>143</v>
      </c>
      <c r="BE159" s="150">
        <f t="shared" si="4"/>
        <v>0</v>
      </c>
      <c r="BF159" s="150">
        <f t="shared" si="5"/>
        <v>9.6319999999999997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4" t="s">
        <v>152</v>
      </c>
      <c r="BK159" s="151">
        <f t="shared" si="9"/>
        <v>9.6319999999999997</v>
      </c>
      <c r="BL159" s="14" t="s">
        <v>276</v>
      </c>
      <c r="BM159" s="149" t="s">
        <v>259</v>
      </c>
    </row>
    <row r="160" spans="1:65" s="2" customFormat="1" ht="14.45" customHeight="1">
      <c r="A160" s="174"/>
      <c r="B160" s="138"/>
      <c r="C160" s="152" t="s">
        <v>315</v>
      </c>
      <c r="D160" s="152" t="s">
        <v>175</v>
      </c>
      <c r="E160" s="153" t="s">
        <v>472</v>
      </c>
      <c r="F160" s="154" t="s">
        <v>473</v>
      </c>
      <c r="G160" s="155" t="s">
        <v>275</v>
      </c>
      <c r="H160" s="156">
        <v>14</v>
      </c>
      <c r="I160" s="156">
        <v>2.9569999999999999</v>
      </c>
      <c r="J160" s="156">
        <f t="shared" si="0"/>
        <v>41.398000000000003</v>
      </c>
      <c r="K160" s="157"/>
      <c r="L160" s="158"/>
      <c r="M160" s="159" t="s">
        <v>1</v>
      </c>
      <c r="N160" s="160" t="s">
        <v>37</v>
      </c>
      <c r="O160" s="147">
        <v>0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R160" s="149" t="s">
        <v>421</v>
      </c>
      <c r="AT160" s="149" t="s">
        <v>175</v>
      </c>
      <c r="AU160" s="149" t="s">
        <v>152</v>
      </c>
      <c r="AY160" s="14" t="s">
        <v>143</v>
      </c>
      <c r="BE160" s="150">
        <f t="shared" si="4"/>
        <v>0</v>
      </c>
      <c r="BF160" s="150">
        <f t="shared" si="5"/>
        <v>41.398000000000003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4" t="s">
        <v>152</v>
      </c>
      <c r="BK160" s="151">
        <f t="shared" si="9"/>
        <v>41.398000000000003</v>
      </c>
      <c r="BL160" s="14" t="s">
        <v>276</v>
      </c>
      <c r="BM160" s="149" t="s">
        <v>262</v>
      </c>
    </row>
    <row r="161" spans="1:65" s="2" customFormat="1" ht="24.2" customHeight="1">
      <c r="A161" s="174"/>
      <c r="B161" s="138"/>
      <c r="C161" s="139" t="s">
        <v>206</v>
      </c>
      <c r="D161" s="139" t="s">
        <v>147</v>
      </c>
      <c r="E161" s="140" t="s">
        <v>474</v>
      </c>
      <c r="F161" s="141" t="s">
        <v>475</v>
      </c>
      <c r="G161" s="142" t="s">
        <v>275</v>
      </c>
      <c r="H161" s="143">
        <v>10</v>
      </c>
      <c r="I161" s="143">
        <v>0.79100000000000004</v>
      </c>
      <c r="J161" s="143">
        <f t="shared" si="0"/>
        <v>7.91</v>
      </c>
      <c r="K161" s="144"/>
      <c r="L161" s="27"/>
      <c r="M161" s="145" t="s">
        <v>1</v>
      </c>
      <c r="N161" s="146" t="s">
        <v>37</v>
      </c>
      <c r="O161" s="147">
        <v>0</v>
      </c>
      <c r="P161" s="147">
        <f t="shared" si="1"/>
        <v>0</v>
      </c>
      <c r="Q161" s="147">
        <v>0</v>
      </c>
      <c r="R161" s="147">
        <f t="shared" si="2"/>
        <v>0</v>
      </c>
      <c r="S161" s="147">
        <v>0</v>
      </c>
      <c r="T161" s="148">
        <f t="shared" si="3"/>
        <v>0</v>
      </c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R161" s="149" t="s">
        <v>276</v>
      </c>
      <c r="AT161" s="149" t="s">
        <v>147</v>
      </c>
      <c r="AU161" s="149" t="s">
        <v>152</v>
      </c>
      <c r="AY161" s="14" t="s">
        <v>143</v>
      </c>
      <c r="BE161" s="150">
        <f t="shared" si="4"/>
        <v>0</v>
      </c>
      <c r="BF161" s="150">
        <f t="shared" si="5"/>
        <v>7.91</v>
      </c>
      <c r="BG161" s="150">
        <f t="shared" si="6"/>
        <v>0</v>
      </c>
      <c r="BH161" s="150">
        <f t="shared" si="7"/>
        <v>0</v>
      </c>
      <c r="BI161" s="150">
        <f t="shared" si="8"/>
        <v>0</v>
      </c>
      <c r="BJ161" s="14" t="s">
        <v>152</v>
      </c>
      <c r="BK161" s="151">
        <f t="shared" si="9"/>
        <v>7.91</v>
      </c>
      <c r="BL161" s="14" t="s">
        <v>276</v>
      </c>
      <c r="BM161" s="149" t="s">
        <v>268</v>
      </c>
    </row>
    <row r="162" spans="1:65" s="2" customFormat="1" ht="14.45" customHeight="1">
      <c r="A162" s="174"/>
      <c r="B162" s="138"/>
      <c r="C162" s="152" t="s">
        <v>326</v>
      </c>
      <c r="D162" s="152" t="s">
        <v>175</v>
      </c>
      <c r="E162" s="153" t="s">
        <v>476</v>
      </c>
      <c r="F162" s="154" t="s">
        <v>477</v>
      </c>
      <c r="G162" s="155" t="s">
        <v>275</v>
      </c>
      <c r="H162" s="156">
        <v>10</v>
      </c>
      <c r="I162" s="156">
        <v>1.028</v>
      </c>
      <c r="J162" s="156">
        <f t="shared" si="0"/>
        <v>10.28</v>
      </c>
      <c r="K162" s="157"/>
      <c r="L162" s="158"/>
      <c r="M162" s="159" t="s">
        <v>1</v>
      </c>
      <c r="N162" s="160" t="s">
        <v>37</v>
      </c>
      <c r="O162" s="147">
        <v>0</v>
      </c>
      <c r="P162" s="147">
        <f t="shared" si="1"/>
        <v>0</v>
      </c>
      <c r="Q162" s="147">
        <v>0</v>
      </c>
      <c r="R162" s="147">
        <f t="shared" si="2"/>
        <v>0</v>
      </c>
      <c r="S162" s="147">
        <v>0</v>
      </c>
      <c r="T162" s="148">
        <f t="shared" si="3"/>
        <v>0</v>
      </c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R162" s="149" t="s">
        <v>421</v>
      </c>
      <c r="AT162" s="149" t="s">
        <v>175</v>
      </c>
      <c r="AU162" s="149" t="s">
        <v>152</v>
      </c>
      <c r="AY162" s="14" t="s">
        <v>143</v>
      </c>
      <c r="BE162" s="150">
        <f t="shared" si="4"/>
        <v>0</v>
      </c>
      <c r="BF162" s="150">
        <f t="shared" si="5"/>
        <v>10.28</v>
      </c>
      <c r="BG162" s="150">
        <f t="shared" si="6"/>
        <v>0</v>
      </c>
      <c r="BH162" s="150">
        <f t="shared" si="7"/>
        <v>0</v>
      </c>
      <c r="BI162" s="150">
        <f t="shared" si="8"/>
        <v>0</v>
      </c>
      <c r="BJ162" s="14" t="s">
        <v>152</v>
      </c>
      <c r="BK162" s="151">
        <f t="shared" si="9"/>
        <v>10.28</v>
      </c>
      <c r="BL162" s="14" t="s">
        <v>276</v>
      </c>
      <c r="BM162" s="149" t="s">
        <v>271</v>
      </c>
    </row>
    <row r="163" spans="1:65" s="12" customFormat="1" ht="22.9" customHeight="1">
      <c r="B163" s="126"/>
      <c r="D163" s="127" t="s">
        <v>70</v>
      </c>
      <c r="E163" s="136" t="s">
        <v>478</v>
      </c>
      <c r="F163" s="136" t="s">
        <v>479</v>
      </c>
      <c r="J163" s="137">
        <f>BK163</f>
        <v>450.74999999999994</v>
      </c>
      <c r="L163" s="126"/>
      <c r="M163" s="130"/>
      <c r="N163" s="131"/>
      <c r="O163" s="131"/>
      <c r="P163" s="132">
        <f>SUM(P164:P181)</f>
        <v>0</v>
      </c>
      <c r="Q163" s="131"/>
      <c r="R163" s="132">
        <f>SUM(R164:R181)</f>
        <v>0</v>
      </c>
      <c r="S163" s="131"/>
      <c r="T163" s="133">
        <f>SUM(T164:T181)</f>
        <v>0</v>
      </c>
      <c r="AR163" s="127" t="s">
        <v>144</v>
      </c>
      <c r="AT163" s="134" t="s">
        <v>70</v>
      </c>
      <c r="AU163" s="134" t="s">
        <v>79</v>
      </c>
      <c r="AY163" s="127" t="s">
        <v>143</v>
      </c>
      <c r="BK163" s="135">
        <f>SUM(BK164:BK181)</f>
        <v>450.74999999999994</v>
      </c>
    </row>
    <row r="164" spans="1:65" s="2" customFormat="1" ht="24.2" customHeight="1">
      <c r="A164" s="174"/>
      <c r="B164" s="138"/>
      <c r="C164" s="139" t="s">
        <v>209</v>
      </c>
      <c r="D164" s="139" t="s">
        <v>147</v>
      </c>
      <c r="E164" s="140" t="s">
        <v>480</v>
      </c>
      <c r="F164" s="141" t="s">
        <v>481</v>
      </c>
      <c r="G164" s="142" t="s">
        <v>172</v>
      </c>
      <c r="H164" s="143">
        <v>0</v>
      </c>
      <c r="I164" s="143">
        <v>1.954</v>
      </c>
      <c r="J164" s="143">
        <f t="shared" ref="J164:J181" si="10">ROUND(I164*H164,3)</f>
        <v>0</v>
      </c>
      <c r="K164" s="144"/>
      <c r="L164" s="27"/>
      <c r="M164" s="145" t="s">
        <v>1</v>
      </c>
      <c r="N164" s="146" t="s">
        <v>37</v>
      </c>
      <c r="O164" s="147">
        <v>0</v>
      </c>
      <c r="P164" s="147">
        <f t="shared" ref="P164:P181" si="11">O164*H164</f>
        <v>0</v>
      </c>
      <c r="Q164" s="147">
        <v>0</v>
      </c>
      <c r="R164" s="147">
        <f t="shared" ref="R164:R181" si="12">Q164*H164</f>
        <v>0</v>
      </c>
      <c r="S164" s="147">
        <v>0</v>
      </c>
      <c r="T164" s="148">
        <f t="shared" ref="T164:T181" si="13">S164*H164</f>
        <v>0</v>
      </c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R164" s="149" t="s">
        <v>276</v>
      </c>
      <c r="AT164" s="149" t="s">
        <v>147</v>
      </c>
      <c r="AU164" s="149" t="s">
        <v>152</v>
      </c>
      <c r="AY164" s="14" t="s">
        <v>143</v>
      </c>
      <c r="BE164" s="150">
        <f t="shared" ref="BE164:BE181" si="14">IF(N164="základná",J164,0)</f>
        <v>0</v>
      </c>
      <c r="BF164" s="150">
        <f t="shared" ref="BF164:BF181" si="15">IF(N164="znížená",J164,0)</f>
        <v>0</v>
      </c>
      <c r="BG164" s="150">
        <f t="shared" ref="BG164:BG181" si="16">IF(N164="zákl. prenesená",J164,0)</f>
        <v>0</v>
      </c>
      <c r="BH164" s="150">
        <f t="shared" ref="BH164:BH181" si="17">IF(N164="zníž. prenesená",J164,0)</f>
        <v>0</v>
      </c>
      <c r="BI164" s="150">
        <f t="shared" ref="BI164:BI181" si="18">IF(N164="nulová",J164,0)</f>
        <v>0</v>
      </c>
      <c r="BJ164" s="14" t="s">
        <v>152</v>
      </c>
      <c r="BK164" s="151">
        <f t="shared" ref="BK164:BK181" si="19">ROUND(I164*H164,3)</f>
        <v>0</v>
      </c>
      <c r="BL164" s="14" t="s">
        <v>276</v>
      </c>
      <c r="BM164" s="149" t="s">
        <v>276</v>
      </c>
    </row>
    <row r="165" spans="1:65" s="2" customFormat="1" ht="14.45" customHeight="1">
      <c r="A165" s="174"/>
      <c r="B165" s="138"/>
      <c r="C165" s="152" t="s">
        <v>333</v>
      </c>
      <c r="D165" s="152" t="s">
        <v>175</v>
      </c>
      <c r="E165" s="153" t="s">
        <v>482</v>
      </c>
      <c r="F165" s="154" t="s">
        <v>483</v>
      </c>
      <c r="G165" s="155" t="s">
        <v>172</v>
      </c>
      <c r="H165" s="156">
        <v>0</v>
      </c>
      <c r="I165" s="156">
        <v>0.18</v>
      </c>
      <c r="J165" s="156">
        <f t="shared" si="10"/>
        <v>0</v>
      </c>
      <c r="K165" s="157"/>
      <c r="L165" s="158"/>
      <c r="M165" s="159" t="s">
        <v>1</v>
      </c>
      <c r="N165" s="160" t="s">
        <v>37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R165" s="149" t="s">
        <v>421</v>
      </c>
      <c r="AT165" s="149" t="s">
        <v>175</v>
      </c>
      <c r="AU165" s="149" t="s">
        <v>152</v>
      </c>
      <c r="AY165" s="14" t="s">
        <v>143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152</v>
      </c>
      <c r="BK165" s="151">
        <f t="shared" si="19"/>
        <v>0</v>
      </c>
      <c r="BL165" s="14" t="s">
        <v>276</v>
      </c>
      <c r="BM165" s="149" t="s">
        <v>278</v>
      </c>
    </row>
    <row r="166" spans="1:65" s="2" customFormat="1" ht="14.45" customHeight="1">
      <c r="A166" s="174"/>
      <c r="B166" s="138"/>
      <c r="C166" s="139" t="s">
        <v>212</v>
      </c>
      <c r="D166" s="139" t="s">
        <v>147</v>
      </c>
      <c r="E166" s="140" t="s">
        <v>484</v>
      </c>
      <c r="F166" s="141" t="s">
        <v>1501</v>
      </c>
      <c r="G166" s="142" t="s">
        <v>275</v>
      </c>
      <c r="H166" s="143">
        <v>150</v>
      </c>
      <c r="I166" s="143">
        <v>0.95</v>
      </c>
      <c r="J166" s="143">
        <f t="shared" si="10"/>
        <v>142.5</v>
      </c>
      <c r="K166" s="144"/>
      <c r="L166" s="27"/>
      <c r="M166" s="145" t="s">
        <v>1</v>
      </c>
      <c r="N166" s="146" t="s">
        <v>37</v>
      </c>
      <c r="O166" s="147">
        <v>0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R166" s="149" t="s">
        <v>276</v>
      </c>
      <c r="AT166" s="149" t="s">
        <v>147</v>
      </c>
      <c r="AU166" s="149" t="s">
        <v>152</v>
      </c>
      <c r="AY166" s="14" t="s">
        <v>143</v>
      </c>
      <c r="BE166" s="150">
        <f t="shared" si="14"/>
        <v>0</v>
      </c>
      <c r="BF166" s="150">
        <f t="shared" si="15"/>
        <v>142.5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152</v>
      </c>
      <c r="BK166" s="151">
        <f t="shared" si="19"/>
        <v>142.5</v>
      </c>
      <c r="BL166" s="14" t="s">
        <v>276</v>
      </c>
      <c r="BM166" s="149" t="s">
        <v>282</v>
      </c>
    </row>
    <row r="167" spans="1:65" s="2" customFormat="1" ht="14.45" customHeight="1">
      <c r="A167" s="174"/>
      <c r="B167" s="138"/>
      <c r="C167" s="152" t="s">
        <v>191</v>
      </c>
      <c r="D167" s="152" t="s">
        <v>175</v>
      </c>
      <c r="E167" s="153" t="s">
        <v>486</v>
      </c>
      <c r="F167" s="154" t="s">
        <v>1501</v>
      </c>
      <c r="G167" s="155" t="s">
        <v>275</v>
      </c>
      <c r="H167" s="156">
        <v>150</v>
      </c>
      <c r="I167" s="156">
        <v>0.33</v>
      </c>
      <c r="J167" s="156">
        <f t="shared" si="10"/>
        <v>49.5</v>
      </c>
      <c r="K167" s="157"/>
      <c r="L167" s="158"/>
      <c r="M167" s="159" t="s">
        <v>1</v>
      </c>
      <c r="N167" s="160" t="s">
        <v>37</v>
      </c>
      <c r="O167" s="147">
        <v>0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R167" s="149" t="s">
        <v>421</v>
      </c>
      <c r="AT167" s="149" t="s">
        <v>175</v>
      </c>
      <c r="AU167" s="149" t="s">
        <v>152</v>
      </c>
      <c r="AY167" s="14" t="s">
        <v>143</v>
      </c>
      <c r="BE167" s="150">
        <f t="shared" si="14"/>
        <v>0</v>
      </c>
      <c r="BF167" s="150">
        <f t="shared" si="15"/>
        <v>49.5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152</v>
      </c>
      <c r="BK167" s="151">
        <f t="shared" si="19"/>
        <v>49.5</v>
      </c>
      <c r="BL167" s="14" t="s">
        <v>276</v>
      </c>
      <c r="BM167" s="149" t="s">
        <v>285</v>
      </c>
    </row>
    <row r="168" spans="1:65" s="2" customFormat="1" ht="14.45" customHeight="1">
      <c r="A168" s="174"/>
      <c r="B168" s="138"/>
      <c r="C168" s="139" t="s">
        <v>203</v>
      </c>
      <c r="D168" s="139" t="s">
        <v>147</v>
      </c>
      <c r="E168" s="140" t="s">
        <v>488</v>
      </c>
      <c r="F168" s="141" t="s">
        <v>1502</v>
      </c>
      <c r="G168" s="142" t="s">
        <v>275</v>
      </c>
      <c r="H168" s="143">
        <v>50</v>
      </c>
      <c r="I168" s="143">
        <v>0.82</v>
      </c>
      <c r="J168" s="143">
        <f t="shared" si="10"/>
        <v>41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R168" s="149" t="s">
        <v>276</v>
      </c>
      <c r="AT168" s="149" t="s">
        <v>147</v>
      </c>
      <c r="AU168" s="149" t="s">
        <v>152</v>
      </c>
      <c r="AY168" s="14" t="s">
        <v>143</v>
      </c>
      <c r="BE168" s="150">
        <f t="shared" si="14"/>
        <v>0</v>
      </c>
      <c r="BF168" s="150">
        <f t="shared" si="15"/>
        <v>41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152</v>
      </c>
      <c r="BK168" s="151">
        <f t="shared" si="19"/>
        <v>41</v>
      </c>
      <c r="BL168" s="14" t="s">
        <v>276</v>
      </c>
      <c r="BM168" s="149" t="s">
        <v>288</v>
      </c>
    </row>
    <row r="169" spans="1:65" s="2" customFormat="1" ht="14.45" customHeight="1">
      <c r="A169" s="174"/>
      <c r="B169" s="138"/>
      <c r="C169" s="152" t="s">
        <v>195</v>
      </c>
      <c r="D169" s="152" t="s">
        <v>175</v>
      </c>
      <c r="E169" s="153" t="s">
        <v>490</v>
      </c>
      <c r="F169" s="154" t="s">
        <v>1502</v>
      </c>
      <c r="G169" s="155" t="s">
        <v>275</v>
      </c>
      <c r="H169" s="156">
        <v>50</v>
      </c>
      <c r="I169" s="156">
        <v>0.5</v>
      </c>
      <c r="J169" s="156">
        <f t="shared" si="10"/>
        <v>25</v>
      </c>
      <c r="K169" s="157"/>
      <c r="L169" s="158"/>
      <c r="M169" s="159" t="s">
        <v>1</v>
      </c>
      <c r="N169" s="160" t="s">
        <v>37</v>
      </c>
      <c r="O169" s="147">
        <v>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R169" s="149" t="s">
        <v>421</v>
      </c>
      <c r="AT169" s="149" t="s">
        <v>175</v>
      </c>
      <c r="AU169" s="149" t="s">
        <v>152</v>
      </c>
      <c r="AY169" s="14" t="s">
        <v>143</v>
      </c>
      <c r="BE169" s="150">
        <f t="shared" si="14"/>
        <v>0</v>
      </c>
      <c r="BF169" s="150">
        <f t="shared" si="15"/>
        <v>25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152</v>
      </c>
      <c r="BK169" s="151">
        <f t="shared" si="19"/>
        <v>25</v>
      </c>
      <c r="BL169" s="14" t="s">
        <v>276</v>
      </c>
      <c r="BM169" s="149" t="s">
        <v>293</v>
      </c>
    </row>
    <row r="170" spans="1:65" s="2" customFormat="1" ht="14.45" customHeight="1">
      <c r="A170" s="174"/>
      <c r="B170" s="138"/>
      <c r="C170" s="139" t="s">
        <v>199</v>
      </c>
      <c r="D170" s="139" t="s">
        <v>147</v>
      </c>
      <c r="E170" s="140" t="s">
        <v>492</v>
      </c>
      <c r="F170" s="141" t="s">
        <v>1503</v>
      </c>
      <c r="G170" s="142" t="s">
        <v>275</v>
      </c>
      <c r="H170" s="143">
        <v>50</v>
      </c>
      <c r="I170" s="143">
        <v>1.6</v>
      </c>
      <c r="J170" s="143">
        <f t="shared" si="10"/>
        <v>80</v>
      </c>
      <c r="K170" s="144"/>
      <c r="L170" s="27"/>
      <c r="M170" s="145" t="s">
        <v>1</v>
      </c>
      <c r="N170" s="146" t="s">
        <v>37</v>
      </c>
      <c r="O170" s="147">
        <v>0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R170" s="149" t="s">
        <v>276</v>
      </c>
      <c r="AT170" s="149" t="s">
        <v>147</v>
      </c>
      <c r="AU170" s="149" t="s">
        <v>152</v>
      </c>
      <c r="AY170" s="14" t="s">
        <v>143</v>
      </c>
      <c r="BE170" s="150">
        <f t="shared" si="14"/>
        <v>0</v>
      </c>
      <c r="BF170" s="150">
        <f t="shared" si="15"/>
        <v>80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152</v>
      </c>
      <c r="BK170" s="151">
        <f t="shared" si="19"/>
        <v>80</v>
      </c>
      <c r="BL170" s="14" t="s">
        <v>276</v>
      </c>
      <c r="BM170" s="149" t="s">
        <v>298</v>
      </c>
    </row>
    <row r="171" spans="1:65" s="2" customFormat="1" ht="14.45" customHeight="1">
      <c r="A171" s="174"/>
      <c r="B171" s="138"/>
      <c r="C171" s="152" t="s">
        <v>246</v>
      </c>
      <c r="D171" s="152" t="s">
        <v>175</v>
      </c>
      <c r="E171" s="153" t="s">
        <v>494</v>
      </c>
      <c r="F171" s="154" t="s">
        <v>1503</v>
      </c>
      <c r="G171" s="155" t="s">
        <v>275</v>
      </c>
      <c r="H171" s="156">
        <v>50</v>
      </c>
      <c r="I171" s="156">
        <v>0.82</v>
      </c>
      <c r="J171" s="156">
        <f t="shared" si="10"/>
        <v>41</v>
      </c>
      <c r="K171" s="157"/>
      <c r="L171" s="158"/>
      <c r="M171" s="159" t="s">
        <v>1</v>
      </c>
      <c r="N171" s="160" t="s">
        <v>37</v>
      </c>
      <c r="O171" s="147">
        <v>0</v>
      </c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R171" s="149" t="s">
        <v>421</v>
      </c>
      <c r="AT171" s="149" t="s">
        <v>175</v>
      </c>
      <c r="AU171" s="149" t="s">
        <v>152</v>
      </c>
      <c r="AY171" s="14" t="s">
        <v>143</v>
      </c>
      <c r="BE171" s="150">
        <f t="shared" si="14"/>
        <v>0</v>
      </c>
      <c r="BF171" s="150">
        <f t="shared" si="15"/>
        <v>41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152</v>
      </c>
      <c r="BK171" s="151">
        <f t="shared" si="19"/>
        <v>41</v>
      </c>
      <c r="BL171" s="14" t="s">
        <v>276</v>
      </c>
      <c r="BM171" s="149" t="s">
        <v>302</v>
      </c>
    </row>
    <row r="172" spans="1:65" s="2" customFormat="1" ht="24.2" customHeight="1">
      <c r="A172" s="174"/>
      <c r="B172" s="138"/>
      <c r="C172" s="139" t="s">
        <v>221</v>
      </c>
      <c r="D172" s="139" t="s">
        <v>147</v>
      </c>
      <c r="E172" s="140" t="s">
        <v>496</v>
      </c>
      <c r="F172" s="141" t="s">
        <v>497</v>
      </c>
      <c r="G172" s="142" t="s">
        <v>275</v>
      </c>
      <c r="H172" s="143">
        <v>0</v>
      </c>
      <c r="I172" s="143">
        <v>1.631</v>
      </c>
      <c r="J172" s="143">
        <f t="shared" si="10"/>
        <v>0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R172" s="149" t="s">
        <v>276</v>
      </c>
      <c r="AT172" s="149" t="s">
        <v>147</v>
      </c>
      <c r="AU172" s="149" t="s">
        <v>152</v>
      </c>
      <c r="AY172" s="14" t="s">
        <v>143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152</v>
      </c>
      <c r="BK172" s="151">
        <f t="shared" si="19"/>
        <v>0</v>
      </c>
      <c r="BL172" s="14" t="s">
        <v>276</v>
      </c>
      <c r="BM172" s="149" t="s">
        <v>305</v>
      </c>
    </row>
    <row r="173" spans="1:65" s="2" customFormat="1" ht="14.45" customHeight="1">
      <c r="A173" s="174"/>
      <c r="B173" s="138"/>
      <c r="C173" s="152" t="s">
        <v>174</v>
      </c>
      <c r="D173" s="152" t="s">
        <v>175</v>
      </c>
      <c r="E173" s="153" t="s">
        <v>498</v>
      </c>
      <c r="F173" s="154" t="s">
        <v>499</v>
      </c>
      <c r="G173" s="155" t="s">
        <v>275</v>
      </c>
      <c r="H173" s="156">
        <v>0</v>
      </c>
      <c r="I173" s="156">
        <v>1.1599999999999999</v>
      </c>
      <c r="J173" s="156">
        <f t="shared" si="10"/>
        <v>0</v>
      </c>
      <c r="K173" s="157"/>
      <c r="L173" s="158"/>
      <c r="M173" s="159" t="s">
        <v>1</v>
      </c>
      <c r="N173" s="160" t="s">
        <v>37</v>
      </c>
      <c r="O173" s="147">
        <v>0</v>
      </c>
      <c r="P173" s="147">
        <f t="shared" si="11"/>
        <v>0</v>
      </c>
      <c r="Q173" s="147">
        <v>0</v>
      </c>
      <c r="R173" s="147">
        <f t="shared" si="12"/>
        <v>0</v>
      </c>
      <c r="S173" s="147">
        <v>0</v>
      </c>
      <c r="T173" s="148">
        <f t="shared" si="13"/>
        <v>0</v>
      </c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R173" s="149" t="s">
        <v>421</v>
      </c>
      <c r="AT173" s="149" t="s">
        <v>175</v>
      </c>
      <c r="AU173" s="149" t="s">
        <v>152</v>
      </c>
      <c r="AY173" s="14" t="s">
        <v>143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152</v>
      </c>
      <c r="BK173" s="151">
        <f t="shared" si="19"/>
        <v>0</v>
      </c>
      <c r="BL173" s="14" t="s">
        <v>276</v>
      </c>
      <c r="BM173" s="149" t="s">
        <v>311</v>
      </c>
    </row>
    <row r="174" spans="1:65" s="2" customFormat="1" ht="24.2" customHeight="1">
      <c r="A174" s="174"/>
      <c r="B174" s="138"/>
      <c r="C174" s="139" t="s">
        <v>225</v>
      </c>
      <c r="D174" s="139" t="s">
        <v>147</v>
      </c>
      <c r="E174" s="140" t="s">
        <v>500</v>
      </c>
      <c r="F174" s="141" t="s">
        <v>501</v>
      </c>
      <c r="G174" s="142" t="s">
        <v>275</v>
      </c>
      <c r="H174" s="143">
        <v>11</v>
      </c>
      <c r="I174" s="143">
        <v>1.5349999999999999</v>
      </c>
      <c r="J174" s="143">
        <f t="shared" si="10"/>
        <v>16.885000000000002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R174" s="149" t="s">
        <v>276</v>
      </c>
      <c r="AT174" s="149" t="s">
        <v>147</v>
      </c>
      <c r="AU174" s="149" t="s">
        <v>152</v>
      </c>
      <c r="AY174" s="14" t="s">
        <v>143</v>
      </c>
      <c r="BE174" s="150">
        <f t="shared" si="14"/>
        <v>0</v>
      </c>
      <c r="BF174" s="150">
        <f t="shared" si="15"/>
        <v>16.885000000000002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4" t="s">
        <v>152</v>
      </c>
      <c r="BK174" s="151">
        <f t="shared" si="19"/>
        <v>16.885000000000002</v>
      </c>
      <c r="BL174" s="14" t="s">
        <v>276</v>
      </c>
      <c r="BM174" s="149" t="s">
        <v>314</v>
      </c>
    </row>
    <row r="175" spans="1:65" s="2" customFormat="1" ht="14.45" customHeight="1">
      <c r="A175" s="174"/>
      <c r="B175" s="138"/>
      <c r="C175" s="152" t="s">
        <v>169</v>
      </c>
      <c r="D175" s="152" t="s">
        <v>175</v>
      </c>
      <c r="E175" s="153" t="s">
        <v>502</v>
      </c>
      <c r="F175" s="154" t="s">
        <v>503</v>
      </c>
      <c r="G175" s="155" t="s">
        <v>275</v>
      </c>
      <c r="H175" s="156">
        <v>11</v>
      </c>
      <c r="I175" s="156">
        <v>1.387</v>
      </c>
      <c r="J175" s="156">
        <f t="shared" si="10"/>
        <v>15.257</v>
      </c>
      <c r="K175" s="157"/>
      <c r="L175" s="158"/>
      <c r="M175" s="159" t="s">
        <v>1</v>
      </c>
      <c r="N175" s="160" t="s">
        <v>37</v>
      </c>
      <c r="O175" s="147">
        <v>0</v>
      </c>
      <c r="P175" s="147">
        <f t="shared" si="11"/>
        <v>0</v>
      </c>
      <c r="Q175" s="147">
        <v>0</v>
      </c>
      <c r="R175" s="147">
        <f t="shared" si="12"/>
        <v>0</v>
      </c>
      <c r="S175" s="147">
        <v>0</v>
      </c>
      <c r="T175" s="148">
        <f t="shared" si="13"/>
        <v>0</v>
      </c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R175" s="149" t="s">
        <v>421</v>
      </c>
      <c r="AT175" s="149" t="s">
        <v>175</v>
      </c>
      <c r="AU175" s="149" t="s">
        <v>152</v>
      </c>
      <c r="AY175" s="14" t="s">
        <v>143</v>
      </c>
      <c r="BE175" s="150">
        <f t="shared" si="14"/>
        <v>0</v>
      </c>
      <c r="BF175" s="150">
        <f t="shared" si="15"/>
        <v>15.257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4" t="s">
        <v>152</v>
      </c>
      <c r="BK175" s="151">
        <f t="shared" si="19"/>
        <v>15.257</v>
      </c>
      <c r="BL175" s="14" t="s">
        <v>276</v>
      </c>
      <c r="BM175" s="149" t="s">
        <v>318</v>
      </c>
    </row>
    <row r="176" spans="1:65" s="2" customFormat="1" ht="24.2" customHeight="1">
      <c r="A176" s="174"/>
      <c r="B176" s="138"/>
      <c r="C176" s="139" t="s">
        <v>230</v>
      </c>
      <c r="D176" s="139" t="s">
        <v>147</v>
      </c>
      <c r="E176" s="140" t="s">
        <v>504</v>
      </c>
      <c r="F176" s="141" t="s">
        <v>505</v>
      </c>
      <c r="G176" s="142" t="s">
        <v>275</v>
      </c>
      <c r="H176" s="143">
        <v>4</v>
      </c>
      <c r="I176" s="143">
        <v>1.7789999999999999</v>
      </c>
      <c r="J176" s="143">
        <f t="shared" si="10"/>
        <v>7.1159999999999997</v>
      </c>
      <c r="K176" s="144"/>
      <c r="L176" s="27"/>
      <c r="M176" s="145" t="s">
        <v>1</v>
      </c>
      <c r="N176" s="146" t="s">
        <v>37</v>
      </c>
      <c r="O176" s="147">
        <v>0</v>
      </c>
      <c r="P176" s="147">
        <f t="shared" si="11"/>
        <v>0</v>
      </c>
      <c r="Q176" s="147">
        <v>0</v>
      </c>
      <c r="R176" s="147">
        <f t="shared" si="12"/>
        <v>0</v>
      </c>
      <c r="S176" s="147">
        <v>0</v>
      </c>
      <c r="T176" s="148">
        <f t="shared" si="13"/>
        <v>0</v>
      </c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R176" s="149" t="s">
        <v>276</v>
      </c>
      <c r="AT176" s="149" t="s">
        <v>147</v>
      </c>
      <c r="AU176" s="149" t="s">
        <v>152</v>
      </c>
      <c r="AY176" s="14" t="s">
        <v>143</v>
      </c>
      <c r="BE176" s="150">
        <f t="shared" si="14"/>
        <v>0</v>
      </c>
      <c r="BF176" s="150">
        <f t="shared" si="15"/>
        <v>7.1159999999999997</v>
      </c>
      <c r="BG176" s="150">
        <f t="shared" si="16"/>
        <v>0</v>
      </c>
      <c r="BH176" s="150">
        <f t="shared" si="17"/>
        <v>0</v>
      </c>
      <c r="BI176" s="150">
        <f t="shared" si="18"/>
        <v>0</v>
      </c>
      <c r="BJ176" s="14" t="s">
        <v>152</v>
      </c>
      <c r="BK176" s="151">
        <f t="shared" si="19"/>
        <v>7.1159999999999997</v>
      </c>
      <c r="BL176" s="14" t="s">
        <v>276</v>
      </c>
      <c r="BM176" s="149" t="s">
        <v>323</v>
      </c>
    </row>
    <row r="177" spans="1:65" s="2" customFormat="1" ht="14.45" customHeight="1">
      <c r="A177" s="174"/>
      <c r="B177" s="138"/>
      <c r="C177" s="152" t="s">
        <v>146</v>
      </c>
      <c r="D177" s="152" t="s">
        <v>175</v>
      </c>
      <c r="E177" s="153" t="s">
        <v>506</v>
      </c>
      <c r="F177" s="154" t="s">
        <v>507</v>
      </c>
      <c r="G177" s="155" t="s">
        <v>275</v>
      </c>
      <c r="H177" s="156">
        <v>4</v>
      </c>
      <c r="I177" s="156">
        <v>2.4630000000000001</v>
      </c>
      <c r="J177" s="156">
        <f t="shared" si="10"/>
        <v>9.8520000000000003</v>
      </c>
      <c r="K177" s="157"/>
      <c r="L177" s="158"/>
      <c r="M177" s="159" t="s">
        <v>1</v>
      </c>
      <c r="N177" s="160" t="s">
        <v>37</v>
      </c>
      <c r="O177" s="147">
        <v>0</v>
      </c>
      <c r="P177" s="147">
        <f t="shared" si="11"/>
        <v>0</v>
      </c>
      <c r="Q177" s="147">
        <v>0</v>
      </c>
      <c r="R177" s="147">
        <f t="shared" si="12"/>
        <v>0</v>
      </c>
      <c r="S177" s="147">
        <v>0</v>
      </c>
      <c r="T177" s="148">
        <f t="shared" si="13"/>
        <v>0</v>
      </c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R177" s="149" t="s">
        <v>421</v>
      </c>
      <c r="AT177" s="149" t="s">
        <v>175</v>
      </c>
      <c r="AU177" s="149" t="s">
        <v>152</v>
      </c>
      <c r="AY177" s="14" t="s">
        <v>143</v>
      </c>
      <c r="BE177" s="150">
        <f t="shared" si="14"/>
        <v>0</v>
      </c>
      <c r="BF177" s="150">
        <f t="shared" si="15"/>
        <v>9.8520000000000003</v>
      </c>
      <c r="BG177" s="150">
        <f t="shared" si="16"/>
        <v>0</v>
      </c>
      <c r="BH177" s="150">
        <f t="shared" si="17"/>
        <v>0</v>
      </c>
      <c r="BI177" s="150">
        <f t="shared" si="18"/>
        <v>0</v>
      </c>
      <c r="BJ177" s="14" t="s">
        <v>152</v>
      </c>
      <c r="BK177" s="151">
        <f t="shared" si="19"/>
        <v>9.8520000000000003</v>
      </c>
      <c r="BL177" s="14" t="s">
        <v>276</v>
      </c>
      <c r="BM177" s="149" t="s">
        <v>329</v>
      </c>
    </row>
    <row r="178" spans="1:65" s="2" customFormat="1" ht="24.2" customHeight="1">
      <c r="A178" s="174"/>
      <c r="B178" s="138"/>
      <c r="C178" s="139" t="s">
        <v>165</v>
      </c>
      <c r="D178" s="139" t="s">
        <v>147</v>
      </c>
      <c r="E178" s="140" t="s">
        <v>508</v>
      </c>
      <c r="F178" s="141" t="s">
        <v>509</v>
      </c>
      <c r="G178" s="142" t="s">
        <v>275</v>
      </c>
      <c r="H178" s="143">
        <v>4</v>
      </c>
      <c r="I178" s="143">
        <v>2.0630000000000002</v>
      </c>
      <c r="J178" s="143">
        <f t="shared" si="10"/>
        <v>8.2520000000000007</v>
      </c>
      <c r="K178" s="144"/>
      <c r="L178" s="27"/>
      <c r="M178" s="145" t="s">
        <v>1</v>
      </c>
      <c r="N178" s="146" t="s">
        <v>37</v>
      </c>
      <c r="O178" s="147">
        <v>0</v>
      </c>
      <c r="P178" s="147">
        <f t="shared" si="11"/>
        <v>0</v>
      </c>
      <c r="Q178" s="147">
        <v>0</v>
      </c>
      <c r="R178" s="147">
        <f t="shared" si="12"/>
        <v>0</v>
      </c>
      <c r="S178" s="147">
        <v>0</v>
      </c>
      <c r="T178" s="148">
        <f t="shared" si="13"/>
        <v>0</v>
      </c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R178" s="149" t="s">
        <v>276</v>
      </c>
      <c r="AT178" s="149" t="s">
        <v>147</v>
      </c>
      <c r="AU178" s="149" t="s">
        <v>152</v>
      </c>
      <c r="AY178" s="14" t="s">
        <v>143</v>
      </c>
      <c r="BE178" s="150">
        <f t="shared" si="14"/>
        <v>0</v>
      </c>
      <c r="BF178" s="150">
        <f t="shared" si="15"/>
        <v>8.2520000000000007</v>
      </c>
      <c r="BG178" s="150">
        <f t="shared" si="16"/>
        <v>0</v>
      </c>
      <c r="BH178" s="150">
        <f t="shared" si="17"/>
        <v>0</v>
      </c>
      <c r="BI178" s="150">
        <f t="shared" si="18"/>
        <v>0</v>
      </c>
      <c r="BJ178" s="14" t="s">
        <v>152</v>
      </c>
      <c r="BK178" s="151">
        <f t="shared" si="19"/>
        <v>8.2520000000000007</v>
      </c>
      <c r="BL178" s="14" t="s">
        <v>276</v>
      </c>
      <c r="BM178" s="149" t="s">
        <v>332</v>
      </c>
    </row>
    <row r="179" spans="1:65" s="2" customFormat="1" ht="14.45" customHeight="1">
      <c r="A179" s="174"/>
      <c r="B179" s="138"/>
      <c r="C179" s="152" t="s">
        <v>272</v>
      </c>
      <c r="D179" s="152" t="s">
        <v>175</v>
      </c>
      <c r="E179" s="153" t="s">
        <v>510</v>
      </c>
      <c r="F179" s="154" t="s">
        <v>511</v>
      </c>
      <c r="G179" s="155" t="s">
        <v>275</v>
      </c>
      <c r="H179" s="156">
        <v>4</v>
      </c>
      <c r="I179" s="156">
        <v>3.597</v>
      </c>
      <c r="J179" s="156">
        <f t="shared" si="10"/>
        <v>14.388</v>
      </c>
      <c r="K179" s="157"/>
      <c r="L179" s="158"/>
      <c r="M179" s="159" t="s">
        <v>1</v>
      </c>
      <c r="N179" s="160" t="s">
        <v>37</v>
      </c>
      <c r="O179" s="147">
        <v>0</v>
      </c>
      <c r="P179" s="147">
        <f t="shared" si="11"/>
        <v>0</v>
      </c>
      <c r="Q179" s="147">
        <v>0</v>
      </c>
      <c r="R179" s="147">
        <f t="shared" si="12"/>
        <v>0</v>
      </c>
      <c r="S179" s="147">
        <v>0</v>
      </c>
      <c r="T179" s="148">
        <f t="shared" si="13"/>
        <v>0</v>
      </c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R179" s="149" t="s">
        <v>421</v>
      </c>
      <c r="AT179" s="149" t="s">
        <v>175</v>
      </c>
      <c r="AU179" s="149" t="s">
        <v>152</v>
      </c>
      <c r="AY179" s="14" t="s">
        <v>143</v>
      </c>
      <c r="BE179" s="150">
        <f t="shared" si="14"/>
        <v>0</v>
      </c>
      <c r="BF179" s="150">
        <f t="shared" si="15"/>
        <v>14.388</v>
      </c>
      <c r="BG179" s="150">
        <f t="shared" si="16"/>
        <v>0</v>
      </c>
      <c r="BH179" s="150">
        <f t="shared" si="17"/>
        <v>0</v>
      </c>
      <c r="BI179" s="150">
        <f t="shared" si="18"/>
        <v>0</v>
      </c>
      <c r="BJ179" s="14" t="s">
        <v>152</v>
      </c>
      <c r="BK179" s="151">
        <f t="shared" si="19"/>
        <v>14.388</v>
      </c>
      <c r="BL179" s="14" t="s">
        <v>276</v>
      </c>
      <c r="BM179" s="149" t="s">
        <v>336</v>
      </c>
    </row>
    <row r="180" spans="1:65" s="2" customFormat="1" ht="14.45" customHeight="1">
      <c r="A180" s="174"/>
      <c r="B180" s="138"/>
      <c r="C180" s="139" t="s">
        <v>240</v>
      </c>
      <c r="D180" s="139" t="s">
        <v>147</v>
      </c>
      <c r="E180" s="140" t="s">
        <v>512</v>
      </c>
      <c r="F180" s="141" t="s">
        <v>513</v>
      </c>
      <c r="G180" s="142" t="s">
        <v>275</v>
      </c>
      <c r="H180" s="143">
        <v>0</v>
      </c>
      <c r="I180" s="143">
        <v>1.5660000000000001</v>
      </c>
      <c r="J180" s="143">
        <f t="shared" si="10"/>
        <v>0</v>
      </c>
      <c r="K180" s="144"/>
      <c r="L180" s="27"/>
      <c r="M180" s="145" t="s">
        <v>1</v>
      </c>
      <c r="N180" s="146" t="s">
        <v>37</v>
      </c>
      <c r="O180" s="147">
        <v>0</v>
      </c>
      <c r="P180" s="147">
        <f t="shared" si="11"/>
        <v>0</v>
      </c>
      <c r="Q180" s="147">
        <v>0</v>
      </c>
      <c r="R180" s="147">
        <f t="shared" si="12"/>
        <v>0</v>
      </c>
      <c r="S180" s="147">
        <v>0</v>
      </c>
      <c r="T180" s="148">
        <f t="shared" si="13"/>
        <v>0</v>
      </c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R180" s="149" t="s">
        <v>276</v>
      </c>
      <c r="AT180" s="149" t="s">
        <v>147</v>
      </c>
      <c r="AU180" s="149" t="s">
        <v>152</v>
      </c>
      <c r="AY180" s="14" t="s">
        <v>143</v>
      </c>
      <c r="BE180" s="150">
        <f t="shared" si="14"/>
        <v>0</v>
      </c>
      <c r="BF180" s="150">
        <f t="shared" si="15"/>
        <v>0</v>
      </c>
      <c r="BG180" s="150">
        <f t="shared" si="16"/>
        <v>0</v>
      </c>
      <c r="BH180" s="150">
        <f t="shared" si="17"/>
        <v>0</v>
      </c>
      <c r="BI180" s="150">
        <f t="shared" si="18"/>
        <v>0</v>
      </c>
      <c r="BJ180" s="14" t="s">
        <v>152</v>
      </c>
      <c r="BK180" s="151">
        <f t="shared" si="19"/>
        <v>0</v>
      </c>
      <c r="BL180" s="14" t="s">
        <v>276</v>
      </c>
      <c r="BM180" s="149" t="s">
        <v>339</v>
      </c>
    </row>
    <row r="181" spans="1:65" s="2" customFormat="1" ht="24.2" customHeight="1">
      <c r="A181" s="174"/>
      <c r="B181" s="138"/>
      <c r="C181" s="152" t="s">
        <v>289</v>
      </c>
      <c r="D181" s="152" t="s">
        <v>175</v>
      </c>
      <c r="E181" s="153" t="s">
        <v>514</v>
      </c>
      <c r="F181" s="154" t="s">
        <v>515</v>
      </c>
      <c r="G181" s="155" t="s">
        <v>275</v>
      </c>
      <c r="H181" s="156">
        <v>0</v>
      </c>
      <c r="I181" s="156">
        <v>0.755</v>
      </c>
      <c r="J181" s="156">
        <f t="shared" si="10"/>
        <v>0</v>
      </c>
      <c r="K181" s="157"/>
      <c r="L181" s="158"/>
      <c r="M181" s="159" t="s">
        <v>1</v>
      </c>
      <c r="N181" s="160" t="s">
        <v>37</v>
      </c>
      <c r="O181" s="147">
        <v>0</v>
      </c>
      <c r="P181" s="147">
        <f t="shared" si="11"/>
        <v>0</v>
      </c>
      <c r="Q181" s="147">
        <v>0</v>
      </c>
      <c r="R181" s="147">
        <f t="shared" si="12"/>
        <v>0</v>
      </c>
      <c r="S181" s="147">
        <v>0</v>
      </c>
      <c r="T181" s="148">
        <f t="shared" si="13"/>
        <v>0</v>
      </c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R181" s="149" t="s">
        <v>421</v>
      </c>
      <c r="AT181" s="149" t="s">
        <v>175</v>
      </c>
      <c r="AU181" s="149" t="s">
        <v>152</v>
      </c>
      <c r="AY181" s="14" t="s">
        <v>143</v>
      </c>
      <c r="BE181" s="150">
        <f t="shared" si="14"/>
        <v>0</v>
      </c>
      <c r="BF181" s="150">
        <f t="shared" si="15"/>
        <v>0</v>
      </c>
      <c r="BG181" s="150">
        <f t="shared" si="16"/>
        <v>0</v>
      </c>
      <c r="BH181" s="150">
        <f t="shared" si="17"/>
        <v>0</v>
      </c>
      <c r="BI181" s="150">
        <f t="shared" si="18"/>
        <v>0</v>
      </c>
      <c r="BJ181" s="14" t="s">
        <v>152</v>
      </c>
      <c r="BK181" s="151">
        <f t="shared" si="19"/>
        <v>0</v>
      </c>
      <c r="BL181" s="14" t="s">
        <v>276</v>
      </c>
      <c r="BM181" s="149" t="s">
        <v>345</v>
      </c>
    </row>
    <row r="182" spans="1:65" s="12" customFormat="1" ht="12.75">
      <c r="B182" s="126"/>
      <c r="D182" s="127" t="s">
        <v>70</v>
      </c>
      <c r="E182" s="136" t="s">
        <v>516</v>
      </c>
      <c r="F182" s="136" t="s">
        <v>517</v>
      </c>
      <c r="J182" s="137">
        <f>BK182</f>
        <v>375.21999999999997</v>
      </c>
      <c r="L182" s="126"/>
      <c r="M182" s="130"/>
      <c r="N182" s="131"/>
      <c r="O182" s="131"/>
      <c r="P182" s="132">
        <f>SUM(P183:P189)</f>
        <v>0</v>
      </c>
      <c r="Q182" s="131"/>
      <c r="R182" s="132">
        <f>SUM(R183:R189)</f>
        <v>0</v>
      </c>
      <c r="S182" s="131"/>
      <c r="T182" s="133">
        <f>SUM(T183:T189)</f>
        <v>0</v>
      </c>
      <c r="AR182" s="127" t="s">
        <v>144</v>
      </c>
      <c r="AT182" s="134" t="s">
        <v>70</v>
      </c>
      <c r="AU182" s="134" t="s">
        <v>79</v>
      </c>
      <c r="AY182" s="127" t="s">
        <v>143</v>
      </c>
      <c r="BK182" s="135">
        <f>SUM(BK183:BK189)</f>
        <v>375.21999999999997</v>
      </c>
    </row>
    <row r="183" spans="1:65" s="2" customFormat="1" ht="24">
      <c r="A183" s="174"/>
      <c r="B183" s="138"/>
      <c r="C183" s="139" t="s">
        <v>245</v>
      </c>
      <c r="D183" s="139" t="s">
        <v>147</v>
      </c>
      <c r="E183" s="140" t="s">
        <v>518</v>
      </c>
      <c r="F183" s="141" t="s">
        <v>519</v>
      </c>
      <c r="G183" s="142" t="s">
        <v>520</v>
      </c>
      <c r="H183" s="143">
        <v>0</v>
      </c>
      <c r="I183" s="143">
        <v>123.746</v>
      </c>
      <c r="J183" s="143">
        <f t="shared" ref="J183:J189" si="20">ROUND(I183*H183,3)</f>
        <v>0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 t="shared" ref="P183:P189" si="21">O183*H183</f>
        <v>0</v>
      </c>
      <c r="Q183" s="147">
        <v>0</v>
      </c>
      <c r="R183" s="147">
        <f t="shared" ref="R183:R189" si="22">Q183*H183</f>
        <v>0</v>
      </c>
      <c r="S183" s="147">
        <v>0</v>
      </c>
      <c r="T183" s="148">
        <f t="shared" ref="T183:T189" si="23">S183*H183</f>
        <v>0</v>
      </c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R183" s="149" t="s">
        <v>276</v>
      </c>
      <c r="AT183" s="149" t="s">
        <v>147</v>
      </c>
      <c r="AU183" s="149" t="s">
        <v>152</v>
      </c>
      <c r="AY183" s="14" t="s">
        <v>143</v>
      </c>
      <c r="BE183" s="150">
        <f t="shared" ref="BE183:BE189" si="24">IF(N183="základná",J183,0)</f>
        <v>0</v>
      </c>
      <c r="BF183" s="150">
        <f t="shared" ref="BF183:BF189" si="25">IF(N183="znížená",J183,0)</f>
        <v>0</v>
      </c>
      <c r="BG183" s="150">
        <f t="shared" ref="BG183:BG189" si="26">IF(N183="zákl. prenesená",J183,0)</f>
        <v>0</v>
      </c>
      <c r="BH183" s="150">
        <f t="shared" ref="BH183:BH189" si="27">IF(N183="zníž. prenesená",J183,0)</f>
        <v>0</v>
      </c>
      <c r="BI183" s="150">
        <f t="shared" ref="BI183:BI189" si="28">IF(N183="nulová",J183,0)</f>
        <v>0</v>
      </c>
      <c r="BJ183" s="14" t="s">
        <v>152</v>
      </c>
      <c r="BK183" s="151">
        <f t="shared" ref="BK183:BK189" si="29">ROUND(I183*H183,3)</f>
        <v>0</v>
      </c>
      <c r="BL183" s="14" t="s">
        <v>276</v>
      </c>
      <c r="BM183" s="149" t="s">
        <v>521</v>
      </c>
    </row>
    <row r="184" spans="1:65" s="2" customFormat="1" ht="12">
      <c r="A184" s="174"/>
      <c r="B184" s="138"/>
      <c r="C184" s="139" t="s">
        <v>71</v>
      </c>
      <c r="D184" s="139" t="s">
        <v>147</v>
      </c>
      <c r="E184" s="140" t="s">
        <v>1504</v>
      </c>
      <c r="F184" s="141" t="s">
        <v>1505</v>
      </c>
      <c r="G184" s="142" t="s">
        <v>275</v>
      </c>
      <c r="H184" s="143">
        <v>16</v>
      </c>
      <c r="I184" s="143">
        <v>0.7</v>
      </c>
      <c r="J184" s="143">
        <f t="shared" si="20"/>
        <v>11.2</v>
      </c>
      <c r="K184" s="144"/>
      <c r="L184" s="27"/>
      <c r="M184" s="145" t="s">
        <v>1</v>
      </c>
      <c r="N184" s="146" t="s">
        <v>37</v>
      </c>
      <c r="O184" s="147">
        <v>0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R184" s="149" t="s">
        <v>276</v>
      </c>
      <c r="AT184" s="149" t="s">
        <v>147</v>
      </c>
      <c r="AU184" s="149" t="s">
        <v>152</v>
      </c>
      <c r="AY184" s="14" t="s">
        <v>143</v>
      </c>
      <c r="BE184" s="150">
        <f t="shared" si="24"/>
        <v>0</v>
      </c>
      <c r="BF184" s="150">
        <f t="shared" si="25"/>
        <v>11.2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4" t="s">
        <v>152</v>
      </c>
      <c r="BK184" s="151">
        <f t="shared" si="29"/>
        <v>11.2</v>
      </c>
      <c r="BL184" s="14" t="s">
        <v>276</v>
      </c>
      <c r="BM184" s="149" t="s">
        <v>660</v>
      </c>
    </row>
    <row r="185" spans="1:65" s="2" customFormat="1" ht="12">
      <c r="A185" s="174"/>
      <c r="B185" s="138"/>
      <c r="C185" s="139" t="s">
        <v>71</v>
      </c>
      <c r="D185" s="139" t="s">
        <v>147</v>
      </c>
      <c r="E185" s="140" t="s">
        <v>1506</v>
      </c>
      <c r="F185" s="141" t="s">
        <v>1507</v>
      </c>
      <c r="G185" s="142" t="s">
        <v>275</v>
      </c>
      <c r="H185" s="143">
        <v>16</v>
      </c>
      <c r="I185" s="143">
        <v>1.32</v>
      </c>
      <c r="J185" s="143">
        <f t="shared" si="20"/>
        <v>21.12</v>
      </c>
      <c r="K185" s="144"/>
      <c r="L185" s="27"/>
      <c r="M185" s="145" t="s">
        <v>1</v>
      </c>
      <c r="N185" s="146" t="s">
        <v>37</v>
      </c>
      <c r="O185" s="147">
        <v>0</v>
      </c>
      <c r="P185" s="147">
        <f t="shared" si="21"/>
        <v>0</v>
      </c>
      <c r="Q185" s="147">
        <v>0</v>
      </c>
      <c r="R185" s="147">
        <f t="shared" si="22"/>
        <v>0</v>
      </c>
      <c r="S185" s="147">
        <v>0</v>
      </c>
      <c r="T185" s="148">
        <f t="shared" si="23"/>
        <v>0</v>
      </c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R185" s="149" t="s">
        <v>276</v>
      </c>
      <c r="AT185" s="149" t="s">
        <v>147</v>
      </c>
      <c r="AU185" s="149" t="s">
        <v>152</v>
      </c>
      <c r="AY185" s="14" t="s">
        <v>143</v>
      </c>
      <c r="BE185" s="150">
        <f t="shared" si="24"/>
        <v>0</v>
      </c>
      <c r="BF185" s="150">
        <f t="shared" si="25"/>
        <v>21.12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4" t="s">
        <v>152</v>
      </c>
      <c r="BK185" s="151">
        <f t="shared" si="29"/>
        <v>21.12</v>
      </c>
      <c r="BL185" s="14" t="s">
        <v>276</v>
      </c>
      <c r="BM185" s="149" t="s">
        <v>663</v>
      </c>
    </row>
    <row r="186" spans="1:65" s="2" customFormat="1" ht="12">
      <c r="A186" s="174"/>
      <c r="B186" s="138"/>
      <c r="C186" s="139" t="s">
        <v>71</v>
      </c>
      <c r="D186" s="139" t="s">
        <v>147</v>
      </c>
      <c r="E186" s="140" t="s">
        <v>1508</v>
      </c>
      <c r="F186" s="141" t="s">
        <v>1509</v>
      </c>
      <c r="G186" s="142" t="s">
        <v>172</v>
      </c>
      <c r="H186" s="143">
        <v>1</v>
      </c>
      <c r="I186" s="143">
        <v>98</v>
      </c>
      <c r="J186" s="143">
        <f t="shared" si="20"/>
        <v>98</v>
      </c>
      <c r="K186" s="144"/>
      <c r="L186" s="27"/>
      <c r="M186" s="145" t="s">
        <v>1</v>
      </c>
      <c r="N186" s="146" t="s">
        <v>37</v>
      </c>
      <c r="O186" s="147">
        <v>0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R186" s="149" t="s">
        <v>276</v>
      </c>
      <c r="AT186" s="149" t="s">
        <v>147</v>
      </c>
      <c r="AU186" s="149" t="s">
        <v>152</v>
      </c>
      <c r="AY186" s="14" t="s">
        <v>143</v>
      </c>
      <c r="BE186" s="150">
        <f t="shared" si="24"/>
        <v>0</v>
      </c>
      <c r="BF186" s="150">
        <f t="shared" si="25"/>
        <v>98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4" t="s">
        <v>152</v>
      </c>
      <c r="BK186" s="151">
        <f t="shared" si="29"/>
        <v>98</v>
      </c>
      <c r="BL186" s="14" t="s">
        <v>276</v>
      </c>
      <c r="BM186" s="149" t="s">
        <v>667</v>
      </c>
    </row>
    <row r="187" spans="1:65" s="2" customFormat="1" ht="12">
      <c r="A187" s="174"/>
      <c r="B187" s="138"/>
      <c r="C187" s="139" t="s">
        <v>71</v>
      </c>
      <c r="D187" s="139" t="s">
        <v>147</v>
      </c>
      <c r="E187" s="140" t="s">
        <v>1510</v>
      </c>
      <c r="F187" s="141" t="s">
        <v>1511</v>
      </c>
      <c r="G187" s="142" t="s">
        <v>172</v>
      </c>
      <c r="H187" s="143">
        <v>1</v>
      </c>
      <c r="I187" s="143">
        <v>130</v>
      </c>
      <c r="J187" s="143">
        <f t="shared" si="20"/>
        <v>130</v>
      </c>
      <c r="K187" s="144"/>
      <c r="L187" s="27"/>
      <c r="M187" s="145" t="s">
        <v>1</v>
      </c>
      <c r="N187" s="146" t="s">
        <v>37</v>
      </c>
      <c r="O187" s="147">
        <v>0</v>
      </c>
      <c r="P187" s="147">
        <f t="shared" si="21"/>
        <v>0</v>
      </c>
      <c r="Q187" s="147">
        <v>0</v>
      </c>
      <c r="R187" s="147">
        <f t="shared" si="22"/>
        <v>0</v>
      </c>
      <c r="S187" s="147">
        <v>0</v>
      </c>
      <c r="T187" s="148">
        <f t="shared" si="23"/>
        <v>0</v>
      </c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R187" s="149" t="s">
        <v>276</v>
      </c>
      <c r="AT187" s="149" t="s">
        <v>147</v>
      </c>
      <c r="AU187" s="149" t="s">
        <v>152</v>
      </c>
      <c r="AY187" s="14" t="s">
        <v>143</v>
      </c>
      <c r="BE187" s="150">
        <f t="shared" si="24"/>
        <v>0</v>
      </c>
      <c r="BF187" s="150">
        <f t="shared" si="25"/>
        <v>130</v>
      </c>
      <c r="BG187" s="150">
        <f t="shared" si="26"/>
        <v>0</v>
      </c>
      <c r="BH187" s="150">
        <f t="shared" si="27"/>
        <v>0</v>
      </c>
      <c r="BI187" s="150">
        <f t="shared" si="28"/>
        <v>0</v>
      </c>
      <c r="BJ187" s="14" t="s">
        <v>152</v>
      </c>
      <c r="BK187" s="151">
        <f t="shared" si="29"/>
        <v>130</v>
      </c>
      <c r="BL187" s="14" t="s">
        <v>276</v>
      </c>
      <c r="BM187" s="149" t="s">
        <v>670</v>
      </c>
    </row>
    <row r="188" spans="1:65" s="2" customFormat="1" ht="12">
      <c r="A188" s="174"/>
      <c r="B188" s="138"/>
      <c r="C188" s="139" t="s">
        <v>71</v>
      </c>
      <c r="D188" s="139" t="s">
        <v>147</v>
      </c>
      <c r="E188" s="140" t="s">
        <v>1512</v>
      </c>
      <c r="F188" s="141" t="s">
        <v>1513</v>
      </c>
      <c r="G188" s="142" t="s">
        <v>172</v>
      </c>
      <c r="H188" s="143">
        <v>1</v>
      </c>
      <c r="I188" s="143">
        <v>98</v>
      </c>
      <c r="J188" s="143">
        <f t="shared" si="20"/>
        <v>98</v>
      </c>
      <c r="K188" s="144"/>
      <c r="L188" s="27"/>
      <c r="M188" s="145" t="s">
        <v>1</v>
      </c>
      <c r="N188" s="146" t="s">
        <v>37</v>
      </c>
      <c r="O188" s="147">
        <v>0</v>
      </c>
      <c r="P188" s="147">
        <f t="shared" si="21"/>
        <v>0</v>
      </c>
      <c r="Q188" s="147">
        <v>0</v>
      </c>
      <c r="R188" s="147">
        <f t="shared" si="22"/>
        <v>0</v>
      </c>
      <c r="S188" s="147">
        <v>0</v>
      </c>
      <c r="T188" s="148">
        <f t="shared" si="23"/>
        <v>0</v>
      </c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R188" s="149" t="s">
        <v>276</v>
      </c>
      <c r="AT188" s="149" t="s">
        <v>147</v>
      </c>
      <c r="AU188" s="149" t="s">
        <v>152</v>
      </c>
      <c r="AY188" s="14" t="s">
        <v>143</v>
      </c>
      <c r="BE188" s="150">
        <f t="shared" si="24"/>
        <v>0</v>
      </c>
      <c r="BF188" s="150">
        <f t="shared" si="25"/>
        <v>98</v>
      </c>
      <c r="BG188" s="150">
        <f t="shared" si="26"/>
        <v>0</v>
      </c>
      <c r="BH188" s="150">
        <f t="shared" si="27"/>
        <v>0</v>
      </c>
      <c r="BI188" s="150">
        <f t="shared" si="28"/>
        <v>0</v>
      </c>
      <c r="BJ188" s="14" t="s">
        <v>152</v>
      </c>
      <c r="BK188" s="151">
        <f t="shared" si="29"/>
        <v>98</v>
      </c>
      <c r="BL188" s="14" t="s">
        <v>276</v>
      </c>
      <c r="BM188" s="149" t="s">
        <v>672</v>
      </c>
    </row>
    <row r="189" spans="1:65" s="2" customFormat="1" ht="12">
      <c r="A189" s="174"/>
      <c r="B189" s="138"/>
      <c r="C189" s="139" t="s">
        <v>71</v>
      </c>
      <c r="D189" s="139" t="s">
        <v>147</v>
      </c>
      <c r="E189" s="140" t="s">
        <v>1514</v>
      </c>
      <c r="F189" s="141" t="s">
        <v>1515</v>
      </c>
      <c r="G189" s="142" t="s">
        <v>275</v>
      </c>
      <c r="H189" s="143">
        <v>26</v>
      </c>
      <c r="I189" s="143">
        <v>0.65</v>
      </c>
      <c r="J189" s="143">
        <f t="shared" si="20"/>
        <v>16.899999999999999</v>
      </c>
      <c r="K189" s="144"/>
      <c r="L189" s="27"/>
      <c r="M189" s="145" t="s">
        <v>1</v>
      </c>
      <c r="N189" s="146" t="s">
        <v>37</v>
      </c>
      <c r="O189" s="147">
        <v>0</v>
      </c>
      <c r="P189" s="147">
        <f t="shared" si="21"/>
        <v>0</v>
      </c>
      <c r="Q189" s="147">
        <v>0</v>
      </c>
      <c r="R189" s="147">
        <f t="shared" si="22"/>
        <v>0</v>
      </c>
      <c r="S189" s="147">
        <v>0</v>
      </c>
      <c r="T189" s="148">
        <f t="shared" si="23"/>
        <v>0</v>
      </c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R189" s="149" t="s">
        <v>276</v>
      </c>
      <c r="AT189" s="149" t="s">
        <v>147</v>
      </c>
      <c r="AU189" s="149" t="s">
        <v>152</v>
      </c>
      <c r="AY189" s="14" t="s">
        <v>143</v>
      </c>
      <c r="BE189" s="150">
        <f t="shared" si="24"/>
        <v>0</v>
      </c>
      <c r="BF189" s="150">
        <f t="shared" si="25"/>
        <v>16.899999999999999</v>
      </c>
      <c r="BG189" s="150">
        <f t="shared" si="26"/>
        <v>0</v>
      </c>
      <c r="BH189" s="150">
        <f t="shared" si="27"/>
        <v>0</v>
      </c>
      <c r="BI189" s="150">
        <f t="shared" si="28"/>
        <v>0</v>
      </c>
      <c r="BJ189" s="14" t="s">
        <v>152</v>
      </c>
      <c r="BK189" s="151">
        <f t="shared" si="29"/>
        <v>16.899999999999999</v>
      </c>
      <c r="BL189" s="14" t="s">
        <v>276</v>
      </c>
      <c r="BM189" s="149" t="s">
        <v>674</v>
      </c>
    </row>
    <row r="190" spans="1:65" s="12" customFormat="1" ht="15">
      <c r="B190" s="126"/>
      <c r="D190" s="127" t="s">
        <v>70</v>
      </c>
      <c r="E190" s="128" t="s">
        <v>346</v>
      </c>
      <c r="F190" s="128" t="s">
        <v>347</v>
      </c>
      <c r="J190" s="129">
        <f>BK190</f>
        <v>0</v>
      </c>
      <c r="L190" s="126"/>
      <c r="M190" s="161"/>
      <c r="N190" s="162"/>
      <c r="O190" s="162"/>
      <c r="P190" s="163">
        <v>0</v>
      </c>
      <c r="Q190" s="162"/>
      <c r="R190" s="163">
        <v>0</v>
      </c>
      <c r="S190" s="162"/>
      <c r="T190" s="164">
        <v>0</v>
      </c>
      <c r="AR190" s="127" t="s">
        <v>79</v>
      </c>
      <c r="AT190" s="134" t="s">
        <v>70</v>
      </c>
      <c r="AU190" s="134" t="s">
        <v>71</v>
      </c>
      <c r="AY190" s="127" t="s">
        <v>143</v>
      </c>
      <c r="BK190" s="135">
        <v>0</v>
      </c>
    </row>
    <row r="191" spans="1:65" s="2" customFormat="1">
      <c r="A191" s="174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27"/>
      <c r="M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</row>
  </sheetData>
  <mergeCells count="8">
    <mergeCell ref="E87:H87"/>
    <mergeCell ref="E117:H117"/>
    <mergeCell ref="E119:H119"/>
    <mergeCell ref="L2:V2"/>
    <mergeCell ref="E7:H7"/>
    <mergeCell ref="E9:H9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7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104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1430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ROUND(J119, 2)</f>
        <v>133.4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ROUND((SUM(BE119:BE126)),  2)</f>
        <v>0</v>
      </c>
      <c r="G33" s="26"/>
      <c r="H33" s="26"/>
      <c r="I33" s="95">
        <v>0.2</v>
      </c>
      <c r="J33" s="94">
        <f>ROUND(((SUM(BE119:BE126))*I33),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ROUND((SUM(BF119:BF126)),  2)</f>
        <v>133.4</v>
      </c>
      <c r="G34" s="26"/>
      <c r="H34" s="26"/>
      <c r="I34" s="95">
        <v>0.2</v>
      </c>
      <c r="J34" s="94">
        <f>ROUND(((SUM(BF119:BF126))*I34),  2)</f>
        <v>26.68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ROUND((SUM(BG119:BG126)),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ROUND((SUM(BH119:BH126)),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ROUND((SUM(BI119:BI126)),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160.08000000000001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SO-01.6 - Protipožiarna b...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J119</f>
        <v>133.40199999999999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126</v>
      </c>
      <c r="E97" s="109"/>
      <c r="F97" s="109"/>
      <c r="G97" s="109"/>
      <c r="H97" s="109"/>
      <c r="I97" s="109"/>
      <c r="J97" s="110">
        <f>J120</f>
        <v>133.40199999999999</v>
      </c>
      <c r="L97" s="107"/>
    </row>
    <row r="98" spans="1:31" s="10" customFormat="1" ht="19.899999999999999" customHeight="1">
      <c r="B98" s="111"/>
      <c r="D98" s="112" t="s">
        <v>1431</v>
      </c>
      <c r="E98" s="113"/>
      <c r="F98" s="113"/>
      <c r="G98" s="113"/>
      <c r="H98" s="113"/>
      <c r="I98" s="113"/>
      <c r="J98" s="114">
        <f>J121</f>
        <v>133.40199999999999</v>
      </c>
      <c r="L98" s="111"/>
    </row>
    <row r="99" spans="1:31" s="9" customFormat="1" ht="24.95" customHeight="1">
      <c r="B99" s="107"/>
      <c r="D99" s="108" t="s">
        <v>128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129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12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35" t="str">
        <f>E7</f>
        <v>PRÍSTAVBA A STAVEBNÉ ÚPRAVY MŠ LEDNICKÉ ROVNE</v>
      </c>
      <c r="F109" s="236"/>
      <c r="G109" s="236"/>
      <c r="H109" s="23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106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21" t="str">
        <f>E9</f>
        <v>SO-01.6 - Protipožiarna b...</v>
      </c>
      <c r="F111" s="234"/>
      <c r="G111" s="234"/>
      <c r="H111" s="234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16</v>
      </c>
      <c r="D113" s="26"/>
      <c r="E113" s="26"/>
      <c r="F113" s="21" t="str">
        <f>F12</f>
        <v xml:space="preserve"> </v>
      </c>
      <c r="G113" s="26"/>
      <c r="H113" s="26"/>
      <c r="I113" s="23" t="s">
        <v>18</v>
      </c>
      <c r="J113" s="49">
        <f>IF(J12="","",J12)</f>
        <v>44210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19</v>
      </c>
      <c r="D115" s="26"/>
      <c r="E115" s="26"/>
      <c r="F115" s="21" t="str">
        <f>E15</f>
        <v xml:space="preserve"> </v>
      </c>
      <c r="G115" s="26"/>
      <c r="H115" s="26"/>
      <c r="I115" s="23" t="s">
        <v>26</v>
      </c>
      <c r="J115" s="24" t="str">
        <f>E21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22</v>
      </c>
      <c r="D116" s="26"/>
      <c r="E116" s="26"/>
      <c r="F116" s="21" t="str">
        <f>IF(E18="","",E18)</f>
        <v>Last solution s.r.o.</v>
      </c>
      <c r="G116" s="26"/>
      <c r="H116" s="26"/>
      <c r="I116" s="23" t="s">
        <v>29</v>
      </c>
      <c r="J116" s="24" t="str">
        <f>E24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5"/>
      <c r="B118" s="116"/>
      <c r="C118" s="117" t="s">
        <v>130</v>
      </c>
      <c r="D118" s="118" t="s">
        <v>56</v>
      </c>
      <c r="E118" s="118" t="s">
        <v>52</v>
      </c>
      <c r="F118" s="118" t="s">
        <v>53</v>
      </c>
      <c r="G118" s="118" t="s">
        <v>131</v>
      </c>
      <c r="H118" s="118" t="s">
        <v>132</v>
      </c>
      <c r="I118" s="118" t="s">
        <v>133</v>
      </c>
      <c r="J118" s="119" t="s">
        <v>110</v>
      </c>
      <c r="K118" s="120" t="s">
        <v>134</v>
      </c>
      <c r="L118" s="121"/>
      <c r="M118" s="56" t="s">
        <v>1</v>
      </c>
      <c r="N118" s="57" t="s">
        <v>35</v>
      </c>
      <c r="O118" s="57" t="s">
        <v>135</v>
      </c>
      <c r="P118" s="57" t="s">
        <v>136</v>
      </c>
      <c r="Q118" s="57" t="s">
        <v>137</v>
      </c>
      <c r="R118" s="57" t="s">
        <v>138</v>
      </c>
      <c r="S118" s="57" t="s">
        <v>139</v>
      </c>
      <c r="T118" s="58" t="s">
        <v>140</v>
      </c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</row>
    <row r="119" spans="1:65" s="2" customFormat="1" ht="22.9" customHeight="1">
      <c r="A119" s="26"/>
      <c r="B119" s="27"/>
      <c r="C119" s="63" t="s">
        <v>111</v>
      </c>
      <c r="D119" s="26"/>
      <c r="E119" s="26"/>
      <c r="F119" s="26"/>
      <c r="G119" s="26"/>
      <c r="H119" s="26"/>
      <c r="I119" s="26"/>
      <c r="J119" s="122">
        <f>BK119</f>
        <v>133.40199999999999</v>
      </c>
      <c r="K119" s="26"/>
      <c r="L119" s="27"/>
      <c r="M119" s="59"/>
      <c r="N119" s="50"/>
      <c r="O119" s="60"/>
      <c r="P119" s="123">
        <f>P120+P126</f>
        <v>0</v>
      </c>
      <c r="Q119" s="60"/>
      <c r="R119" s="123">
        <f>R120+R126</f>
        <v>0</v>
      </c>
      <c r="S119" s="60"/>
      <c r="T119" s="124">
        <f>T120+T126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70</v>
      </c>
      <c r="AU119" s="14" t="s">
        <v>112</v>
      </c>
      <c r="BK119" s="125">
        <f>BK120+BK126</f>
        <v>133.40199999999999</v>
      </c>
    </row>
    <row r="120" spans="1:65" s="12" customFormat="1" ht="25.9" customHeight="1">
      <c r="B120" s="126"/>
      <c r="D120" s="127" t="s">
        <v>70</v>
      </c>
      <c r="E120" s="128" t="s">
        <v>175</v>
      </c>
      <c r="F120" s="128" t="s">
        <v>340</v>
      </c>
      <c r="J120" s="129">
        <f>BK120</f>
        <v>133.40199999999999</v>
      </c>
      <c r="L120" s="126"/>
      <c r="M120" s="130"/>
      <c r="N120" s="131"/>
      <c r="O120" s="131"/>
      <c r="P120" s="132">
        <f>P121</f>
        <v>0</v>
      </c>
      <c r="Q120" s="131"/>
      <c r="R120" s="132">
        <f>R121</f>
        <v>0</v>
      </c>
      <c r="S120" s="131"/>
      <c r="T120" s="133">
        <f>T121</f>
        <v>0</v>
      </c>
      <c r="AR120" s="127" t="s">
        <v>144</v>
      </c>
      <c r="AT120" s="134" t="s">
        <v>70</v>
      </c>
      <c r="AU120" s="134" t="s">
        <v>71</v>
      </c>
      <c r="AY120" s="127" t="s">
        <v>143</v>
      </c>
      <c r="BK120" s="135">
        <f>BK121</f>
        <v>133.40199999999999</v>
      </c>
    </row>
    <row r="121" spans="1:65" s="12" customFormat="1" ht="22.9" customHeight="1">
      <c r="B121" s="126"/>
      <c r="D121" s="127" t="s">
        <v>70</v>
      </c>
      <c r="E121" s="136" t="s">
        <v>1432</v>
      </c>
      <c r="F121" s="136" t="s">
        <v>1433</v>
      </c>
      <c r="J121" s="137">
        <f>BK121</f>
        <v>133.40199999999999</v>
      </c>
      <c r="L121" s="126"/>
      <c r="M121" s="130"/>
      <c r="N121" s="131"/>
      <c r="O121" s="131"/>
      <c r="P121" s="132">
        <f>SUM(P122:P125)</f>
        <v>0</v>
      </c>
      <c r="Q121" s="131"/>
      <c r="R121" s="132">
        <f>SUM(R122:R125)</f>
        <v>0</v>
      </c>
      <c r="S121" s="131"/>
      <c r="T121" s="133">
        <f>SUM(T122:T125)</f>
        <v>0</v>
      </c>
      <c r="AR121" s="127" t="s">
        <v>79</v>
      </c>
      <c r="AT121" s="134" t="s">
        <v>70</v>
      </c>
      <c r="AU121" s="134" t="s">
        <v>79</v>
      </c>
      <c r="AY121" s="127" t="s">
        <v>143</v>
      </c>
      <c r="BK121" s="135">
        <f>SUM(BK122:BK125)</f>
        <v>133.40199999999999</v>
      </c>
    </row>
    <row r="122" spans="1:65" s="2" customFormat="1" ht="16.5" customHeight="1">
      <c r="A122" s="26"/>
      <c r="B122" s="138"/>
      <c r="C122" s="139" t="s">
        <v>79</v>
      </c>
      <c r="D122" s="139" t="s">
        <v>147</v>
      </c>
      <c r="E122" s="140" t="s">
        <v>225</v>
      </c>
      <c r="F122" s="141" t="s">
        <v>1434</v>
      </c>
      <c r="G122" s="142" t="s">
        <v>172</v>
      </c>
      <c r="H122" s="143">
        <v>2</v>
      </c>
      <c r="I122" s="143">
        <v>18</v>
      </c>
      <c r="J122" s="143">
        <f>ROUND(I122*H122,3)</f>
        <v>36</v>
      </c>
      <c r="K122" s="144"/>
      <c r="L122" s="27"/>
      <c r="M122" s="145" t="s">
        <v>1</v>
      </c>
      <c r="N122" s="146" t="s">
        <v>37</v>
      </c>
      <c r="O122" s="147">
        <v>0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9" t="s">
        <v>151</v>
      </c>
      <c r="AT122" s="149" t="s">
        <v>147</v>
      </c>
      <c r="AU122" s="149" t="s">
        <v>152</v>
      </c>
      <c r="AY122" s="14" t="s">
        <v>143</v>
      </c>
      <c r="BE122" s="150">
        <f>IF(N122="základná",J122,0)</f>
        <v>0</v>
      </c>
      <c r="BF122" s="150">
        <f>IF(N122="znížená",J122,0)</f>
        <v>36</v>
      </c>
      <c r="BG122" s="150">
        <f>IF(N122="zákl. prenesená",J122,0)</f>
        <v>0</v>
      </c>
      <c r="BH122" s="150">
        <f>IF(N122="zníž. prenesená",J122,0)</f>
        <v>0</v>
      </c>
      <c r="BI122" s="150">
        <f>IF(N122="nulová",J122,0)</f>
        <v>0</v>
      </c>
      <c r="BJ122" s="14" t="s">
        <v>152</v>
      </c>
      <c r="BK122" s="151">
        <f>ROUND(I122*H122,3)</f>
        <v>36</v>
      </c>
      <c r="BL122" s="14" t="s">
        <v>151</v>
      </c>
      <c r="BM122" s="149" t="s">
        <v>152</v>
      </c>
    </row>
    <row r="123" spans="1:65" s="2" customFormat="1" ht="16.5" customHeight="1">
      <c r="A123" s="26"/>
      <c r="B123" s="138"/>
      <c r="C123" s="152" t="s">
        <v>152</v>
      </c>
      <c r="D123" s="152" t="s">
        <v>175</v>
      </c>
      <c r="E123" s="153" t="s">
        <v>1435</v>
      </c>
      <c r="F123" s="154" t="s">
        <v>1436</v>
      </c>
      <c r="G123" s="155" t="s">
        <v>172</v>
      </c>
      <c r="H123" s="156">
        <v>2</v>
      </c>
      <c r="I123" s="156">
        <v>43</v>
      </c>
      <c r="J123" s="156">
        <f>ROUND(I123*H123,3)</f>
        <v>86</v>
      </c>
      <c r="K123" s="157"/>
      <c r="L123" s="158"/>
      <c r="M123" s="159" t="s">
        <v>1</v>
      </c>
      <c r="N123" s="160" t="s">
        <v>37</v>
      </c>
      <c r="O123" s="147">
        <v>0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9" t="s">
        <v>161</v>
      </c>
      <c r="AT123" s="149" t="s">
        <v>175</v>
      </c>
      <c r="AU123" s="149" t="s">
        <v>152</v>
      </c>
      <c r="AY123" s="14" t="s">
        <v>143</v>
      </c>
      <c r="BE123" s="150">
        <f>IF(N123="základná",J123,0)</f>
        <v>0</v>
      </c>
      <c r="BF123" s="150">
        <f>IF(N123="znížená",J123,0)</f>
        <v>86</v>
      </c>
      <c r="BG123" s="150">
        <f>IF(N123="zákl. prenesená",J123,0)</f>
        <v>0</v>
      </c>
      <c r="BH123" s="150">
        <f>IF(N123="zníž. prenesená",J123,0)</f>
        <v>0</v>
      </c>
      <c r="BI123" s="150">
        <f>IF(N123="nulová",J123,0)</f>
        <v>0</v>
      </c>
      <c r="BJ123" s="14" t="s">
        <v>152</v>
      </c>
      <c r="BK123" s="151">
        <f>ROUND(I123*H123,3)</f>
        <v>86</v>
      </c>
      <c r="BL123" s="14" t="s">
        <v>151</v>
      </c>
      <c r="BM123" s="149" t="s">
        <v>151</v>
      </c>
    </row>
    <row r="124" spans="1:65" s="2" customFormat="1" ht="16.5" customHeight="1">
      <c r="A124" s="26"/>
      <c r="B124" s="138"/>
      <c r="C124" s="139" t="s">
        <v>151</v>
      </c>
      <c r="D124" s="139" t="s">
        <v>147</v>
      </c>
      <c r="E124" s="140" t="s">
        <v>1437</v>
      </c>
      <c r="F124" s="141" t="s">
        <v>1438</v>
      </c>
      <c r="G124" s="142" t="s">
        <v>172</v>
      </c>
      <c r="H124" s="143">
        <v>2</v>
      </c>
      <c r="I124" s="143">
        <v>2.5</v>
      </c>
      <c r="J124" s="143">
        <f>ROUND(I124*H124,3)</f>
        <v>5</v>
      </c>
      <c r="K124" s="144"/>
      <c r="L124" s="27"/>
      <c r="M124" s="145" t="s">
        <v>1</v>
      </c>
      <c r="N124" s="146" t="s">
        <v>37</v>
      </c>
      <c r="O124" s="147">
        <v>0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9" t="s">
        <v>151</v>
      </c>
      <c r="AT124" s="149" t="s">
        <v>147</v>
      </c>
      <c r="AU124" s="149" t="s">
        <v>152</v>
      </c>
      <c r="AY124" s="14" t="s">
        <v>143</v>
      </c>
      <c r="BE124" s="150">
        <f>IF(N124="základná",J124,0)</f>
        <v>0</v>
      </c>
      <c r="BF124" s="150">
        <f>IF(N124="znížená",J124,0)</f>
        <v>5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4" t="s">
        <v>152</v>
      </c>
      <c r="BK124" s="151">
        <f>ROUND(I124*H124,3)</f>
        <v>5</v>
      </c>
      <c r="BL124" s="14" t="s">
        <v>151</v>
      </c>
      <c r="BM124" s="149" t="s">
        <v>153</v>
      </c>
    </row>
    <row r="125" spans="1:65" s="2" customFormat="1" ht="16.5" customHeight="1">
      <c r="A125" s="26"/>
      <c r="B125" s="138"/>
      <c r="C125" s="139" t="s">
        <v>181</v>
      </c>
      <c r="D125" s="139" t="s">
        <v>147</v>
      </c>
      <c r="E125" s="140" t="s">
        <v>1439</v>
      </c>
      <c r="F125" s="141" t="s">
        <v>1440</v>
      </c>
      <c r="G125" s="142" t="s">
        <v>172</v>
      </c>
      <c r="H125" s="143">
        <v>2</v>
      </c>
      <c r="I125" s="143">
        <v>3.2010000000000001</v>
      </c>
      <c r="J125" s="143">
        <f>ROUND(I125*H125,3)</f>
        <v>6.4020000000000001</v>
      </c>
      <c r="K125" s="144"/>
      <c r="L125" s="27"/>
      <c r="M125" s="145" t="s">
        <v>1</v>
      </c>
      <c r="N125" s="146" t="s">
        <v>37</v>
      </c>
      <c r="O125" s="147">
        <v>0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151</v>
      </c>
      <c r="AT125" s="149" t="s">
        <v>147</v>
      </c>
      <c r="AU125" s="149" t="s">
        <v>152</v>
      </c>
      <c r="AY125" s="14" t="s">
        <v>143</v>
      </c>
      <c r="BE125" s="150">
        <f>IF(N125="základná",J125,0)</f>
        <v>0</v>
      </c>
      <c r="BF125" s="150">
        <f>IF(N125="znížená",J125,0)</f>
        <v>6.4020000000000001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4" t="s">
        <v>152</v>
      </c>
      <c r="BK125" s="151">
        <f>ROUND(I125*H125,3)</f>
        <v>6.4020000000000001</v>
      </c>
      <c r="BL125" s="14" t="s">
        <v>151</v>
      </c>
      <c r="BM125" s="149" t="s">
        <v>161</v>
      </c>
    </row>
    <row r="126" spans="1:65" s="12" customFormat="1" ht="25.9" customHeight="1">
      <c r="B126" s="126"/>
      <c r="D126" s="127" t="s">
        <v>70</v>
      </c>
      <c r="E126" s="128" t="s">
        <v>346</v>
      </c>
      <c r="F126" s="128" t="s">
        <v>347</v>
      </c>
      <c r="J126" s="129">
        <f>BK126</f>
        <v>0</v>
      </c>
      <c r="L126" s="126"/>
      <c r="M126" s="161"/>
      <c r="N126" s="162"/>
      <c r="O126" s="162"/>
      <c r="P126" s="163">
        <v>0</v>
      </c>
      <c r="Q126" s="162"/>
      <c r="R126" s="163">
        <v>0</v>
      </c>
      <c r="S126" s="162"/>
      <c r="T126" s="164">
        <v>0</v>
      </c>
      <c r="AR126" s="127" t="s">
        <v>79</v>
      </c>
      <c r="AT126" s="134" t="s">
        <v>70</v>
      </c>
      <c r="AU126" s="134" t="s">
        <v>71</v>
      </c>
      <c r="AY126" s="127" t="s">
        <v>143</v>
      </c>
      <c r="BK126" s="135">
        <v>0</v>
      </c>
    </row>
    <row r="127" spans="1:65" s="2" customFormat="1" ht="6.95" customHeight="1">
      <c r="A127" s="26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27"/>
      <c r="M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</sheetData>
  <autoFilter ref="C118:K126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8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107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ROUND(J132, 2)</f>
        <v>26764.71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ROUND((SUM(BE132:BE197)),  2)</f>
        <v>0</v>
      </c>
      <c r="G33" s="26"/>
      <c r="H33" s="26"/>
      <c r="I33" s="95">
        <v>0.2</v>
      </c>
      <c r="J33" s="94">
        <f>ROUND(((SUM(BE132:BE197))*I33),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ROUND((SUM(BF132:BF197)),  2)</f>
        <v>26764.71</v>
      </c>
      <c r="G34" s="26"/>
      <c r="H34" s="26"/>
      <c r="I34" s="95">
        <v>0.2</v>
      </c>
      <c r="J34" s="94">
        <f>ROUND(((SUM(BF132:BF197))*I34),  2)</f>
        <v>5352.94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ROUND((SUM(BG132:BG197)),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ROUND((SUM(BH132:BH197)),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ROUND((SUM(BI132:BI197)),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32117.649999999998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 02.1 - Modernizácia Ku...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J132</f>
        <v>26764.707999999999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2:12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J133</f>
        <v>8806.246000000001</v>
      </c>
      <c r="L97" s="107"/>
    </row>
    <row r="98" spans="2:12" s="10" customFormat="1" ht="19.899999999999999" customHeight="1">
      <c r="B98" s="111"/>
      <c r="D98" s="112" t="s">
        <v>114</v>
      </c>
      <c r="E98" s="113"/>
      <c r="F98" s="113"/>
      <c r="G98" s="113"/>
      <c r="H98" s="113"/>
      <c r="I98" s="113"/>
      <c r="J98" s="114">
        <f>J134</f>
        <v>48.69</v>
      </c>
      <c r="L98" s="111"/>
    </row>
    <row r="99" spans="2:12" s="10" customFormat="1" ht="19.899999999999999" customHeight="1">
      <c r="B99" s="111"/>
      <c r="D99" s="112" t="s">
        <v>115</v>
      </c>
      <c r="E99" s="113"/>
      <c r="F99" s="113"/>
      <c r="G99" s="113"/>
      <c r="H99" s="113"/>
      <c r="I99" s="113"/>
      <c r="J99" s="114">
        <f>J136</f>
        <v>4886.43</v>
      </c>
      <c r="L99" s="111"/>
    </row>
    <row r="100" spans="2:12" s="10" customFormat="1" ht="19.899999999999999" customHeight="1">
      <c r="B100" s="111"/>
      <c r="D100" s="112" t="s">
        <v>116</v>
      </c>
      <c r="E100" s="113"/>
      <c r="F100" s="113"/>
      <c r="G100" s="113"/>
      <c r="H100" s="113"/>
      <c r="I100" s="113"/>
      <c r="J100" s="114">
        <f>J144</f>
        <v>3736.7620000000011</v>
      </c>
      <c r="L100" s="111"/>
    </row>
    <row r="101" spans="2:12" s="10" customFormat="1" ht="19.899999999999999" customHeight="1">
      <c r="B101" s="111"/>
      <c r="D101" s="112" t="s">
        <v>117</v>
      </c>
      <c r="E101" s="113"/>
      <c r="F101" s="113"/>
      <c r="G101" s="113"/>
      <c r="H101" s="113"/>
      <c r="I101" s="113"/>
      <c r="J101" s="114">
        <f>J158</f>
        <v>134.364</v>
      </c>
      <c r="L101" s="111"/>
    </row>
    <row r="102" spans="2:12" s="9" customFormat="1" ht="24.95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J160</f>
        <v>16654.843000000001</v>
      </c>
      <c r="L102" s="107"/>
    </row>
    <row r="103" spans="2:12" s="10" customFormat="1" ht="19.899999999999999" customHeight="1">
      <c r="B103" s="111"/>
      <c r="D103" s="112" t="s">
        <v>119</v>
      </c>
      <c r="E103" s="113"/>
      <c r="F103" s="113"/>
      <c r="G103" s="113"/>
      <c r="H103" s="113"/>
      <c r="I103" s="113"/>
      <c r="J103" s="114">
        <f>J161</f>
        <v>259.90500000000003</v>
      </c>
      <c r="L103" s="111"/>
    </row>
    <row r="104" spans="2:12" s="10" customFormat="1" ht="19.899999999999999" customHeight="1">
      <c r="B104" s="111"/>
      <c r="D104" s="112" t="s">
        <v>120</v>
      </c>
      <c r="E104" s="113"/>
      <c r="F104" s="113"/>
      <c r="G104" s="113"/>
      <c r="H104" s="113"/>
      <c r="I104" s="113"/>
      <c r="J104" s="114">
        <f>J166</f>
        <v>50.702999999999996</v>
      </c>
      <c r="L104" s="111"/>
    </row>
    <row r="105" spans="2:12" s="10" customFormat="1" ht="19.899999999999999" customHeight="1">
      <c r="B105" s="111"/>
      <c r="D105" s="112" t="s">
        <v>121</v>
      </c>
      <c r="E105" s="113"/>
      <c r="F105" s="113"/>
      <c r="G105" s="113"/>
      <c r="H105" s="113"/>
      <c r="I105" s="113"/>
      <c r="J105" s="114">
        <f>J170</f>
        <v>1112.673</v>
      </c>
      <c r="L105" s="111"/>
    </row>
    <row r="106" spans="2:12" s="10" customFormat="1" ht="19.899999999999999" customHeight="1">
      <c r="B106" s="111"/>
      <c r="D106" s="112" t="s">
        <v>122</v>
      </c>
      <c r="E106" s="113"/>
      <c r="F106" s="113"/>
      <c r="G106" s="113"/>
      <c r="H106" s="113"/>
      <c r="I106" s="113"/>
      <c r="J106" s="114">
        <f>J179</f>
        <v>5095.8070000000007</v>
      </c>
      <c r="L106" s="111"/>
    </row>
    <row r="107" spans="2:12" s="10" customFormat="1" ht="19.899999999999999" customHeight="1">
      <c r="B107" s="111"/>
      <c r="D107" s="112" t="s">
        <v>123</v>
      </c>
      <c r="E107" s="113"/>
      <c r="F107" s="113"/>
      <c r="G107" s="113"/>
      <c r="H107" s="113"/>
      <c r="I107" s="113"/>
      <c r="J107" s="114">
        <f>J183</f>
        <v>7204.2649999999994</v>
      </c>
      <c r="L107" s="111"/>
    </row>
    <row r="108" spans="2:12" s="10" customFormat="1" ht="19.899999999999999" customHeight="1">
      <c r="B108" s="111"/>
      <c r="D108" s="112" t="s">
        <v>124</v>
      </c>
      <c r="E108" s="113"/>
      <c r="F108" s="113"/>
      <c r="G108" s="113"/>
      <c r="H108" s="113"/>
      <c r="I108" s="113"/>
      <c r="J108" s="114">
        <f>J187</f>
        <v>2148.3560000000002</v>
      </c>
      <c r="L108" s="111"/>
    </row>
    <row r="109" spans="2:12" s="10" customFormat="1" ht="19.899999999999999" customHeight="1">
      <c r="B109" s="111"/>
      <c r="D109" s="112" t="s">
        <v>125</v>
      </c>
      <c r="E109" s="113"/>
      <c r="F109" s="113"/>
      <c r="G109" s="113"/>
      <c r="H109" s="113"/>
      <c r="I109" s="113"/>
      <c r="J109" s="114">
        <f>J189</f>
        <v>783.13400000000001</v>
      </c>
      <c r="L109" s="111"/>
    </row>
    <row r="110" spans="2:12" s="9" customFormat="1" ht="24.95" customHeight="1">
      <c r="B110" s="107"/>
      <c r="D110" s="108" t="s">
        <v>126</v>
      </c>
      <c r="E110" s="109"/>
      <c r="F110" s="109"/>
      <c r="G110" s="109"/>
      <c r="H110" s="109"/>
      <c r="I110" s="109"/>
      <c r="J110" s="110">
        <f>J194</f>
        <v>1303.6189999999999</v>
      </c>
      <c r="L110" s="107"/>
    </row>
    <row r="111" spans="2:12" s="10" customFormat="1" ht="19.899999999999999" customHeight="1">
      <c r="B111" s="111"/>
      <c r="D111" s="112" t="s">
        <v>127</v>
      </c>
      <c r="E111" s="113"/>
      <c r="F111" s="113"/>
      <c r="G111" s="113"/>
      <c r="H111" s="113"/>
      <c r="I111" s="113"/>
      <c r="J111" s="114">
        <f>J195</f>
        <v>1303.6189999999999</v>
      </c>
      <c r="L111" s="111"/>
    </row>
    <row r="112" spans="2:12" s="9" customFormat="1" ht="24.95" customHeight="1">
      <c r="B112" s="107"/>
      <c r="D112" s="108" t="s">
        <v>128</v>
      </c>
      <c r="E112" s="109"/>
      <c r="F112" s="109"/>
      <c r="G112" s="109"/>
      <c r="H112" s="109"/>
      <c r="I112" s="109"/>
      <c r="J112" s="110">
        <f>J197</f>
        <v>0</v>
      </c>
      <c r="L112" s="107"/>
    </row>
    <row r="113" spans="1:31" s="2" customFormat="1" ht="21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>
      <c r="A114" s="26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>
      <c r="A118" s="26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>
      <c r="A119" s="26"/>
      <c r="B119" s="27"/>
      <c r="C119" s="18" t="s">
        <v>129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12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235" t="str">
        <f>E7</f>
        <v>PRÍSTAVBA A STAVEBNÉ ÚPRAVY MŠ LEDNICKÉ ROVNE</v>
      </c>
      <c r="F122" s="236"/>
      <c r="G122" s="236"/>
      <c r="H122" s="23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106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6.5" customHeight="1">
      <c r="A124" s="26"/>
      <c r="B124" s="27"/>
      <c r="C124" s="26"/>
      <c r="D124" s="26"/>
      <c r="E124" s="221" t="str">
        <f>E9</f>
        <v>SO 02.1 - Modernizácia Ku...</v>
      </c>
      <c r="F124" s="234"/>
      <c r="G124" s="234"/>
      <c r="H124" s="234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16</v>
      </c>
      <c r="D126" s="26"/>
      <c r="E126" s="26"/>
      <c r="F126" s="21" t="str">
        <f>F12</f>
        <v xml:space="preserve"> </v>
      </c>
      <c r="G126" s="26"/>
      <c r="H126" s="26"/>
      <c r="I126" s="23" t="s">
        <v>18</v>
      </c>
      <c r="J126" s="49">
        <f>IF(J12="","",J12)</f>
        <v>44210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19</v>
      </c>
      <c r="D128" s="26"/>
      <c r="E128" s="26"/>
      <c r="F128" s="21" t="str">
        <f>E15</f>
        <v xml:space="preserve"> </v>
      </c>
      <c r="G128" s="26"/>
      <c r="H128" s="26"/>
      <c r="I128" s="23" t="s">
        <v>26</v>
      </c>
      <c r="J128" s="24" t="str">
        <f>E21</f>
        <v xml:space="preserve"> 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22</v>
      </c>
      <c r="D129" s="26"/>
      <c r="E129" s="26"/>
      <c r="F129" s="21" t="str">
        <f>IF(E18="","",E18)</f>
        <v>Last solution s.r.o.</v>
      </c>
      <c r="G129" s="26"/>
      <c r="H129" s="26"/>
      <c r="I129" s="23" t="s">
        <v>29</v>
      </c>
      <c r="J129" s="24" t="str">
        <f>E24</f>
        <v xml:space="preserve"> 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>
      <c r="A131" s="115"/>
      <c r="B131" s="116"/>
      <c r="C131" s="117" t="s">
        <v>130</v>
      </c>
      <c r="D131" s="118" t="s">
        <v>56</v>
      </c>
      <c r="E131" s="118" t="s">
        <v>52</v>
      </c>
      <c r="F131" s="118" t="s">
        <v>53</v>
      </c>
      <c r="G131" s="118" t="s">
        <v>131</v>
      </c>
      <c r="H131" s="118" t="s">
        <v>132</v>
      </c>
      <c r="I131" s="118" t="s">
        <v>133</v>
      </c>
      <c r="J131" s="119" t="s">
        <v>110</v>
      </c>
      <c r="K131" s="120" t="s">
        <v>134</v>
      </c>
      <c r="L131" s="121"/>
      <c r="M131" s="56" t="s">
        <v>1</v>
      </c>
      <c r="N131" s="57" t="s">
        <v>35</v>
      </c>
      <c r="O131" s="57" t="s">
        <v>135</v>
      </c>
      <c r="P131" s="57" t="s">
        <v>136</v>
      </c>
      <c r="Q131" s="57" t="s">
        <v>137</v>
      </c>
      <c r="R131" s="57" t="s">
        <v>138</v>
      </c>
      <c r="S131" s="57" t="s">
        <v>139</v>
      </c>
      <c r="T131" s="58" t="s">
        <v>140</v>
      </c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</row>
    <row r="132" spans="1:65" s="2" customFormat="1" ht="22.9" customHeight="1">
      <c r="A132" s="26"/>
      <c r="B132" s="27"/>
      <c r="C132" s="63" t="s">
        <v>111</v>
      </c>
      <c r="D132" s="26"/>
      <c r="E132" s="26"/>
      <c r="F132" s="26"/>
      <c r="G132" s="26"/>
      <c r="H132" s="26"/>
      <c r="I132" s="26"/>
      <c r="J132" s="122">
        <f>BK132</f>
        <v>26764.707999999999</v>
      </c>
      <c r="K132" s="26"/>
      <c r="L132" s="27"/>
      <c r="M132" s="59"/>
      <c r="N132" s="50"/>
      <c r="O132" s="60"/>
      <c r="P132" s="123">
        <f>P133+P160+P194+P197</f>
        <v>0</v>
      </c>
      <c r="Q132" s="60"/>
      <c r="R132" s="123">
        <f>R133+R160+R194+R197</f>
        <v>0</v>
      </c>
      <c r="S132" s="60"/>
      <c r="T132" s="124">
        <f>T133+T160+T194+T197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70</v>
      </c>
      <c r="AU132" s="14" t="s">
        <v>112</v>
      </c>
      <c r="BK132" s="125">
        <f>BK133+BK160+BK194+BK197</f>
        <v>26764.707999999999</v>
      </c>
    </row>
    <row r="133" spans="1:65" s="12" customFormat="1" ht="25.9" customHeight="1">
      <c r="B133" s="126"/>
      <c r="D133" s="127" t="s">
        <v>70</v>
      </c>
      <c r="E133" s="128" t="s">
        <v>141</v>
      </c>
      <c r="F133" s="128" t="s">
        <v>142</v>
      </c>
      <c r="J133" s="129">
        <f>BK133</f>
        <v>8806.246000000001</v>
      </c>
      <c r="L133" s="126"/>
      <c r="M133" s="130"/>
      <c r="N133" s="131"/>
      <c r="O133" s="131"/>
      <c r="P133" s="132">
        <f>P134+P136+P144+P158</f>
        <v>0</v>
      </c>
      <c r="Q133" s="131"/>
      <c r="R133" s="132">
        <f>R134+R136+R144+R158</f>
        <v>0</v>
      </c>
      <c r="S133" s="131"/>
      <c r="T133" s="133">
        <f>T134+T136+T144+T158</f>
        <v>0</v>
      </c>
      <c r="AR133" s="127" t="s">
        <v>79</v>
      </c>
      <c r="AT133" s="134" t="s">
        <v>70</v>
      </c>
      <c r="AU133" s="134" t="s">
        <v>71</v>
      </c>
      <c r="AY133" s="127" t="s">
        <v>143</v>
      </c>
      <c r="BK133" s="135">
        <f>BK134+BK136+BK144+BK158</f>
        <v>8806.246000000001</v>
      </c>
    </row>
    <row r="134" spans="1:65" s="12" customFormat="1" ht="22.9" customHeight="1">
      <c r="B134" s="126"/>
      <c r="D134" s="127" t="s">
        <v>70</v>
      </c>
      <c r="E134" s="136" t="s">
        <v>144</v>
      </c>
      <c r="F134" s="136" t="s">
        <v>145</v>
      </c>
      <c r="J134" s="137">
        <f>BK134</f>
        <v>48.69</v>
      </c>
      <c r="L134" s="126"/>
      <c r="M134" s="130"/>
      <c r="N134" s="131"/>
      <c r="O134" s="131"/>
      <c r="P134" s="132">
        <f>P135</f>
        <v>0</v>
      </c>
      <c r="Q134" s="131"/>
      <c r="R134" s="132">
        <f>R135</f>
        <v>0</v>
      </c>
      <c r="S134" s="131"/>
      <c r="T134" s="133">
        <f>T135</f>
        <v>0</v>
      </c>
      <c r="AR134" s="127" t="s">
        <v>79</v>
      </c>
      <c r="AT134" s="134" t="s">
        <v>70</v>
      </c>
      <c r="AU134" s="134" t="s">
        <v>79</v>
      </c>
      <c r="AY134" s="127" t="s">
        <v>143</v>
      </c>
      <c r="BK134" s="135">
        <f>BK135</f>
        <v>48.69</v>
      </c>
    </row>
    <row r="135" spans="1:65" s="2" customFormat="1" ht="16.5" customHeight="1">
      <c r="A135" s="26"/>
      <c r="B135" s="138"/>
      <c r="C135" s="139" t="s">
        <v>146</v>
      </c>
      <c r="D135" s="139" t="s">
        <v>147</v>
      </c>
      <c r="E135" s="140" t="s">
        <v>148</v>
      </c>
      <c r="F135" s="141" t="s">
        <v>149</v>
      </c>
      <c r="G135" s="142" t="s">
        <v>150</v>
      </c>
      <c r="H135" s="143">
        <v>1.89</v>
      </c>
      <c r="I135" s="143">
        <v>25.762</v>
      </c>
      <c r="J135" s="143">
        <f>ROUND(I135*H135,3)</f>
        <v>48.69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151</v>
      </c>
      <c r="AT135" s="149" t="s">
        <v>147</v>
      </c>
      <c r="AU135" s="149" t="s">
        <v>152</v>
      </c>
      <c r="AY135" s="14" t="s">
        <v>143</v>
      </c>
      <c r="BE135" s="150">
        <f>IF(N135="základná",J135,0)</f>
        <v>0</v>
      </c>
      <c r="BF135" s="150">
        <f>IF(N135="znížená",J135,0)</f>
        <v>48.69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4" t="s">
        <v>152</v>
      </c>
      <c r="BK135" s="151">
        <f>ROUND(I135*H135,3)</f>
        <v>48.69</v>
      </c>
      <c r="BL135" s="14" t="s">
        <v>151</v>
      </c>
      <c r="BM135" s="149" t="s">
        <v>152</v>
      </c>
    </row>
    <row r="136" spans="1:65" s="12" customFormat="1" ht="22.9" customHeight="1">
      <c r="B136" s="126"/>
      <c r="D136" s="127" t="s">
        <v>70</v>
      </c>
      <c r="E136" s="136" t="s">
        <v>153</v>
      </c>
      <c r="F136" s="136" t="s">
        <v>154</v>
      </c>
      <c r="J136" s="137">
        <f>BK136</f>
        <v>4886.43</v>
      </c>
      <c r="L136" s="126"/>
      <c r="M136" s="130"/>
      <c r="N136" s="131"/>
      <c r="O136" s="131"/>
      <c r="P136" s="132">
        <f>SUM(P137:P143)</f>
        <v>0</v>
      </c>
      <c r="Q136" s="131"/>
      <c r="R136" s="132">
        <f>SUM(R137:R143)</f>
        <v>0</v>
      </c>
      <c r="S136" s="131"/>
      <c r="T136" s="133">
        <f>SUM(T137:T143)</f>
        <v>0</v>
      </c>
      <c r="AR136" s="127" t="s">
        <v>79</v>
      </c>
      <c r="AT136" s="134" t="s">
        <v>70</v>
      </c>
      <c r="AU136" s="134" t="s">
        <v>79</v>
      </c>
      <c r="AY136" s="127" t="s">
        <v>143</v>
      </c>
      <c r="BK136" s="135">
        <f>SUM(BK137:BK143)</f>
        <v>4886.43</v>
      </c>
    </row>
    <row r="137" spans="1:65" s="2" customFormat="1" ht="24" customHeight="1">
      <c r="A137" s="26"/>
      <c r="B137" s="138"/>
      <c r="C137" s="139" t="s">
        <v>79</v>
      </c>
      <c r="D137" s="139" t="s">
        <v>147</v>
      </c>
      <c r="E137" s="140" t="s">
        <v>155</v>
      </c>
      <c r="F137" s="141" t="s">
        <v>156</v>
      </c>
      <c r="G137" s="142" t="s">
        <v>150</v>
      </c>
      <c r="H137" s="143">
        <v>290.09199999999998</v>
      </c>
      <c r="I137" s="143">
        <v>5.4649999999999999</v>
      </c>
      <c r="J137" s="143">
        <f t="shared" ref="J137:J143" si="0">ROUND(I137*H137,3)</f>
        <v>1585.3530000000001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ref="P137:P143" si="1">O137*H137</f>
        <v>0</v>
      </c>
      <c r="Q137" s="147">
        <v>0</v>
      </c>
      <c r="R137" s="147">
        <f t="shared" ref="R137:R143" si="2">Q137*H137</f>
        <v>0</v>
      </c>
      <c r="S137" s="147">
        <v>0</v>
      </c>
      <c r="T137" s="148">
        <f t="shared" ref="T137:T143" si="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151</v>
      </c>
      <c r="AT137" s="149" t="s">
        <v>147</v>
      </c>
      <c r="AU137" s="149" t="s">
        <v>152</v>
      </c>
      <c r="AY137" s="14" t="s">
        <v>143</v>
      </c>
      <c r="BE137" s="150">
        <f t="shared" ref="BE137:BE143" si="4">IF(N137="základná",J137,0)</f>
        <v>0</v>
      </c>
      <c r="BF137" s="150">
        <f t="shared" ref="BF137:BF143" si="5">IF(N137="znížená",J137,0)</f>
        <v>1585.3530000000001</v>
      </c>
      <c r="BG137" s="150">
        <f t="shared" ref="BG137:BG143" si="6">IF(N137="zákl. prenesená",J137,0)</f>
        <v>0</v>
      </c>
      <c r="BH137" s="150">
        <f t="shared" ref="BH137:BH143" si="7">IF(N137="zníž. prenesená",J137,0)</f>
        <v>0</v>
      </c>
      <c r="BI137" s="150">
        <f t="shared" ref="BI137:BI143" si="8">IF(N137="nulová",J137,0)</f>
        <v>0</v>
      </c>
      <c r="BJ137" s="14" t="s">
        <v>152</v>
      </c>
      <c r="BK137" s="151">
        <f t="shared" ref="BK137:BK143" si="9">ROUND(I137*H137,3)</f>
        <v>1585.3530000000001</v>
      </c>
      <c r="BL137" s="14" t="s">
        <v>151</v>
      </c>
      <c r="BM137" s="149" t="s">
        <v>151</v>
      </c>
    </row>
    <row r="138" spans="1:65" s="2" customFormat="1" ht="36" customHeight="1">
      <c r="A138" s="26"/>
      <c r="B138" s="138"/>
      <c r="C138" s="139" t="s">
        <v>152</v>
      </c>
      <c r="D138" s="139" t="s">
        <v>147</v>
      </c>
      <c r="E138" s="140" t="s">
        <v>157</v>
      </c>
      <c r="F138" s="141" t="s">
        <v>158</v>
      </c>
      <c r="G138" s="142" t="s">
        <v>150</v>
      </c>
      <c r="H138" s="143">
        <v>148.08000000000001</v>
      </c>
      <c r="I138" s="143">
        <v>7.8120000000000003</v>
      </c>
      <c r="J138" s="143">
        <f t="shared" si="0"/>
        <v>1156.8009999999999</v>
      </c>
      <c r="K138" s="144"/>
      <c r="L138" s="27"/>
      <c r="M138" s="145" t="s">
        <v>1</v>
      </c>
      <c r="N138" s="146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151</v>
      </c>
      <c r="AT138" s="149" t="s">
        <v>147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1156.8009999999999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1156.8009999999999</v>
      </c>
      <c r="BL138" s="14" t="s">
        <v>151</v>
      </c>
      <c r="BM138" s="149" t="s">
        <v>153</v>
      </c>
    </row>
    <row r="139" spans="1:65" s="2" customFormat="1" ht="24" customHeight="1">
      <c r="A139" s="26"/>
      <c r="B139" s="138"/>
      <c r="C139" s="139" t="s">
        <v>144</v>
      </c>
      <c r="D139" s="139" t="s">
        <v>147</v>
      </c>
      <c r="E139" s="140" t="s">
        <v>159</v>
      </c>
      <c r="F139" s="141" t="s">
        <v>160</v>
      </c>
      <c r="G139" s="142" t="s">
        <v>150</v>
      </c>
      <c r="H139" s="143">
        <v>148.08000000000001</v>
      </c>
      <c r="I139" s="143">
        <v>5.3609999999999998</v>
      </c>
      <c r="J139" s="143">
        <f t="shared" si="0"/>
        <v>793.85699999999997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151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793.85699999999997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793.85699999999997</v>
      </c>
      <c r="BL139" s="14" t="s">
        <v>151</v>
      </c>
      <c r="BM139" s="149" t="s">
        <v>161</v>
      </c>
    </row>
    <row r="140" spans="1:65" s="2" customFormat="1" ht="24" customHeight="1">
      <c r="A140" s="26"/>
      <c r="B140" s="138"/>
      <c r="C140" s="139" t="s">
        <v>151</v>
      </c>
      <c r="D140" s="139" t="s">
        <v>147</v>
      </c>
      <c r="E140" s="140" t="s">
        <v>162</v>
      </c>
      <c r="F140" s="141" t="s">
        <v>163</v>
      </c>
      <c r="G140" s="142" t="s">
        <v>150</v>
      </c>
      <c r="H140" s="143">
        <v>290.09199999999998</v>
      </c>
      <c r="I140" s="143">
        <v>4.4320000000000004</v>
      </c>
      <c r="J140" s="143">
        <f t="shared" si="0"/>
        <v>1285.6880000000001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151</v>
      </c>
      <c r="AT140" s="149" t="s">
        <v>147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1285.6880000000001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1285.6880000000001</v>
      </c>
      <c r="BL140" s="14" t="s">
        <v>151</v>
      </c>
      <c r="BM140" s="149" t="s">
        <v>164</v>
      </c>
    </row>
    <row r="141" spans="1:65" s="2" customFormat="1" ht="24" customHeight="1">
      <c r="A141" s="26"/>
      <c r="B141" s="138"/>
      <c r="C141" s="139" t="s">
        <v>165</v>
      </c>
      <c r="D141" s="139" t="s">
        <v>147</v>
      </c>
      <c r="E141" s="140" t="s">
        <v>166</v>
      </c>
      <c r="F141" s="141" t="s">
        <v>167</v>
      </c>
      <c r="G141" s="142" t="s">
        <v>150</v>
      </c>
      <c r="H141" s="143">
        <v>0.3</v>
      </c>
      <c r="I141" s="143">
        <v>24.231999999999999</v>
      </c>
      <c r="J141" s="143">
        <f t="shared" si="0"/>
        <v>7.27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7.27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7.27</v>
      </c>
      <c r="BL141" s="14" t="s">
        <v>151</v>
      </c>
      <c r="BM141" s="149" t="s">
        <v>168</v>
      </c>
    </row>
    <row r="142" spans="1:65" s="2" customFormat="1" ht="24" customHeight="1">
      <c r="A142" s="26"/>
      <c r="B142" s="138"/>
      <c r="C142" s="139" t="s">
        <v>169</v>
      </c>
      <c r="D142" s="139" t="s">
        <v>147</v>
      </c>
      <c r="E142" s="140" t="s">
        <v>170</v>
      </c>
      <c r="F142" s="141" t="s">
        <v>171</v>
      </c>
      <c r="G142" s="142" t="s">
        <v>172</v>
      </c>
      <c r="H142" s="143">
        <v>1</v>
      </c>
      <c r="I142" s="143">
        <v>37.582999999999998</v>
      </c>
      <c r="J142" s="143">
        <f t="shared" si="0"/>
        <v>37.582999999999998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37.582999999999998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37.582999999999998</v>
      </c>
      <c r="BL142" s="14" t="s">
        <v>151</v>
      </c>
      <c r="BM142" s="149" t="s">
        <v>173</v>
      </c>
    </row>
    <row r="143" spans="1:65" s="2" customFormat="1" ht="16.5" customHeight="1">
      <c r="A143" s="26"/>
      <c r="B143" s="138"/>
      <c r="C143" s="152" t="s">
        <v>174</v>
      </c>
      <c r="D143" s="152" t="s">
        <v>175</v>
      </c>
      <c r="E143" s="153" t="s">
        <v>176</v>
      </c>
      <c r="F143" s="154" t="s">
        <v>177</v>
      </c>
      <c r="G143" s="155" t="s">
        <v>172</v>
      </c>
      <c r="H143" s="156">
        <v>1</v>
      </c>
      <c r="I143" s="156">
        <v>19.878</v>
      </c>
      <c r="J143" s="156">
        <f t="shared" si="0"/>
        <v>19.878</v>
      </c>
      <c r="K143" s="157"/>
      <c r="L143" s="158"/>
      <c r="M143" s="159" t="s">
        <v>1</v>
      </c>
      <c r="N143" s="160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161</v>
      </c>
      <c r="AT143" s="149" t="s">
        <v>175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19.878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19.878</v>
      </c>
      <c r="BL143" s="14" t="s">
        <v>151</v>
      </c>
      <c r="BM143" s="149" t="s">
        <v>178</v>
      </c>
    </row>
    <row r="144" spans="1:65" s="12" customFormat="1" ht="22.9" customHeight="1">
      <c r="B144" s="126"/>
      <c r="D144" s="127" t="s">
        <v>70</v>
      </c>
      <c r="E144" s="136" t="s">
        <v>179</v>
      </c>
      <c r="F144" s="136" t="s">
        <v>180</v>
      </c>
      <c r="J144" s="137">
        <f>BK144</f>
        <v>3736.7620000000011</v>
      </c>
      <c r="L144" s="126"/>
      <c r="M144" s="130"/>
      <c r="N144" s="131"/>
      <c r="O144" s="131"/>
      <c r="P144" s="132">
        <f>SUM(P145:P157)</f>
        <v>0</v>
      </c>
      <c r="Q144" s="131"/>
      <c r="R144" s="132">
        <f>SUM(R145:R157)</f>
        <v>0</v>
      </c>
      <c r="S144" s="131"/>
      <c r="T144" s="133">
        <f>SUM(T145:T157)</f>
        <v>0</v>
      </c>
      <c r="AR144" s="127" t="s">
        <v>79</v>
      </c>
      <c r="AT144" s="134" t="s">
        <v>70</v>
      </c>
      <c r="AU144" s="134" t="s">
        <v>79</v>
      </c>
      <c r="AY144" s="127" t="s">
        <v>143</v>
      </c>
      <c r="BK144" s="135">
        <f>SUM(BK145:BK157)</f>
        <v>3736.7620000000011</v>
      </c>
    </row>
    <row r="145" spans="1:65" s="2" customFormat="1" ht="24" customHeight="1">
      <c r="A145" s="26"/>
      <c r="B145" s="138"/>
      <c r="C145" s="139" t="s">
        <v>181</v>
      </c>
      <c r="D145" s="139" t="s">
        <v>147</v>
      </c>
      <c r="E145" s="140" t="s">
        <v>182</v>
      </c>
      <c r="F145" s="141" t="s">
        <v>183</v>
      </c>
      <c r="G145" s="142" t="s">
        <v>150</v>
      </c>
      <c r="H145" s="143">
        <v>235</v>
      </c>
      <c r="I145" s="143">
        <v>2.1549999999999998</v>
      </c>
      <c r="J145" s="143">
        <f t="shared" ref="J145:J157" si="10">ROUND(I145*H145,3)</f>
        <v>506.42500000000001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ref="P145:P157" si="11">O145*H145</f>
        <v>0</v>
      </c>
      <c r="Q145" s="147">
        <v>0</v>
      </c>
      <c r="R145" s="147">
        <f t="shared" ref="R145:R157" si="12">Q145*H145</f>
        <v>0</v>
      </c>
      <c r="S145" s="147">
        <v>0</v>
      </c>
      <c r="T145" s="148">
        <f t="shared" ref="T145:T157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ref="BE145:BE157" si="14">IF(N145="základná",J145,0)</f>
        <v>0</v>
      </c>
      <c r="BF145" s="150">
        <f t="shared" ref="BF145:BF157" si="15">IF(N145="znížená",J145,0)</f>
        <v>506.42500000000001</v>
      </c>
      <c r="BG145" s="150">
        <f t="shared" ref="BG145:BG157" si="16">IF(N145="zákl. prenesená",J145,0)</f>
        <v>0</v>
      </c>
      <c r="BH145" s="150">
        <f t="shared" ref="BH145:BH157" si="17">IF(N145="zníž. prenesená",J145,0)</f>
        <v>0</v>
      </c>
      <c r="BI145" s="150">
        <f t="shared" ref="BI145:BI157" si="18">IF(N145="nulová",J145,0)</f>
        <v>0</v>
      </c>
      <c r="BJ145" s="14" t="s">
        <v>152</v>
      </c>
      <c r="BK145" s="151">
        <f t="shared" ref="BK145:BK157" si="19">ROUND(I145*H145,3)</f>
        <v>506.42500000000001</v>
      </c>
      <c r="BL145" s="14" t="s">
        <v>151</v>
      </c>
      <c r="BM145" s="149" t="s">
        <v>184</v>
      </c>
    </row>
    <row r="146" spans="1:65" s="2" customFormat="1" ht="24" customHeight="1">
      <c r="A146" s="26"/>
      <c r="B146" s="138"/>
      <c r="C146" s="139" t="s">
        <v>153</v>
      </c>
      <c r="D146" s="139" t="s">
        <v>147</v>
      </c>
      <c r="E146" s="140" t="s">
        <v>185</v>
      </c>
      <c r="F146" s="141" t="s">
        <v>186</v>
      </c>
      <c r="G146" s="142" t="s">
        <v>150</v>
      </c>
      <c r="H146" s="143">
        <v>235</v>
      </c>
      <c r="I146" s="143">
        <v>1.415</v>
      </c>
      <c r="J146" s="143">
        <f t="shared" si="10"/>
        <v>332.52499999999998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 t="shared" si="14"/>
        <v>0</v>
      </c>
      <c r="BF146" s="150">
        <f t="shared" si="15"/>
        <v>332.52499999999998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152</v>
      </c>
      <c r="BK146" s="151">
        <f t="shared" si="19"/>
        <v>332.52499999999998</v>
      </c>
      <c r="BL146" s="14" t="s">
        <v>151</v>
      </c>
      <c r="BM146" s="149" t="s">
        <v>7</v>
      </c>
    </row>
    <row r="147" spans="1:65" s="2" customFormat="1" ht="24" customHeight="1">
      <c r="A147" s="26"/>
      <c r="B147" s="138"/>
      <c r="C147" s="139" t="s">
        <v>187</v>
      </c>
      <c r="D147" s="139" t="s">
        <v>147</v>
      </c>
      <c r="E147" s="140" t="s">
        <v>188</v>
      </c>
      <c r="F147" s="141" t="s">
        <v>189</v>
      </c>
      <c r="G147" s="142" t="s">
        <v>150</v>
      </c>
      <c r="H147" s="143">
        <v>235</v>
      </c>
      <c r="I147" s="143">
        <v>5.5430000000000001</v>
      </c>
      <c r="J147" s="143">
        <f t="shared" si="10"/>
        <v>1302.605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151</v>
      </c>
      <c r="AT147" s="149" t="s">
        <v>147</v>
      </c>
      <c r="AU147" s="149" t="s">
        <v>152</v>
      </c>
      <c r="AY147" s="14" t="s">
        <v>143</v>
      </c>
      <c r="BE147" s="150">
        <f t="shared" si="14"/>
        <v>0</v>
      </c>
      <c r="BF147" s="150">
        <f t="shared" si="15"/>
        <v>1302.605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152</v>
      </c>
      <c r="BK147" s="151">
        <f t="shared" si="19"/>
        <v>1302.605</v>
      </c>
      <c r="BL147" s="14" t="s">
        <v>151</v>
      </c>
      <c r="BM147" s="149" t="s">
        <v>190</v>
      </c>
    </row>
    <row r="148" spans="1:65" s="2" customFormat="1" ht="24" customHeight="1">
      <c r="A148" s="26"/>
      <c r="B148" s="138"/>
      <c r="C148" s="139" t="s">
        <v>191</v>
      </c>
      <c r="D148" s="139" t="s">
        <v>147</v>
      </c>
      <c r="E148" s="140" t="s">
        <v>192</v>
      </c>
      <c r="F148" s="141" t="s">
        <v>193</v>
      </c>
      <c r="G148" s="142" t="s">
        <v>150</v>
      </c>
      <c r="H148" s="143">
        <v>9.625</v>
      </c>
      <c r="I148" s="143">
        <v>2.351</v>
      </c>
      <c r="J148" s="143">
        <f t="shared" si="10"/>
        <v>22.628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151</v>
      </c>
      <c r="AT148" s="149" t="s">
        <v>147</v>
      </c>
      <c r="AU148" s="149" t="s">
        <v>152</v>
      </c>
      <c r="AY148" s="14" t="s">
        <v>143</v>
      </c>
      <c r="BE148" s="150">
        <f t="shared" si="14"/>
        <v>0</v>
      </c>
      <c r="BF148" s="150">
        <f t="shared" si="15"/>
        <v>22.628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152</v>
      </c>
      <c r="BK148" s="151">
        <f t="shared" si="19"/>
        <v>22.628</v>
      </c>
      <c r="BL148" s="14" t="s">
        <v>151</v>
      </c>
      <c r="BM148" s="149" t="s">
        <v>194</v>
      </c>
    </row>
    <row r="149" spans="1:65" s="2" customFormat="1" ht="24" customHeight="1">
      <c r="A149" s="26"/>
      <c r="B149" s="138"/>
      <c r="C149" s="139" t="s">
        <v>195</v>
      </c>
      <c r="D149" s="139" t="s">
        <v>147</v>
      </c>
      <c r="E149" s="140" t="s">
        <v>196</v>
      </c>
      <c r="F149" s="141" t="s">
        <v>197</v>
      </c>
      <c r="G149" s="142" t="s">
        <v>172</v>
      </c>
      <c r="H149" s="143">
        <v>2</v>
      </c>
      <c r="I149" s="143">
        <v>0.54</v>
      </c>
      <c r="J149" s="143">
        <f t="shared" si="10"/>
        <v>1.08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151</v>
      </c>
      <c r="AT149" s="149" t="s">
        <v>147</v>
      </c>
      <c r="AU149" s="149" t="s">
        <v>152</v>
      </c>
      <c r="AY149" s="14" t="s">
        <v>143</v>
      </c>
      <c r="BE149" s="150">
        <f t="shared" si="14"/>
        <v>0</v>
      </c>
      <c r="BF149" s="150">
        <f t="shared" si="15"/>
        <v>1.08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152</v>
      </c>
      <c r="BK149" s="151">
        <f t="shared" si="19"/>
        <v>1.08</v>
      </c>
      <c r="BL149" s="14" t="s">
        <v>151</v>
      </c>
      <c r="BM149" s="149" t="s">
        <v>198</v>
      </c>
    </row>
    <row r="150" spans="1:65" s="2" customFormat="1" ht="24" customHeight="1">
      <c r="A150" s="26"/>
      <c r="B150" s="138"/>
      <c r="C150" s="139" t="s">
        <v>199</v>
      </c>
      <c r="D150" s="139" t="s">
        <v>147</v>
      </c>
      <c r="E150" s="140" t="s">
        <v>200</v>
      </c>
      <c r="F150" s="141" t="s">
        <v>201</v>
      </c>
      <c r="G150" s="142" t="s">
        <v>150</v>
      </c>
      <c r="H150" s="143">
        <v>3.28</v>
      </c>
      <c r="I150" s="143">
        <v>17.739000000000001</v>
      </c>
      <c r="J150" s="143">
        <f t="shared" si="10"/>
        <v>58.183999999999997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 t="shared" si="14"/>
        <v>0</v>
      </c>
      <c r="BF150" s="150">
        <f t="shared" si="15"/>
        <v>58.183999999999997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152</v>
      </c>
      <c r="BK150" s="151">
        <f t="shared" si="19"/>
        <v>58.183999999999997</v>
      </c>
      <c r="BL150" s="14" t="s">
        <v>151</v>
      </c>
      <c r="BM150" s="149" t="s">
        <v>202</v>
      </c>
    </row>
    <row r="151" spans="1:65" s="2" customFormat="1" ht="24" customHeight="1">
      <c r="A151" s="26"/>
      <c r="B151" s="138"/>
      <c r="C151" s="139" t="s">
        <v>203</v>
      </c>
      <c r="D151" s="139" t="s">
        <v>147</v>
      </c>
      <c r="E151" s="140" t="s">
        <v>204</v>
      </c>
      <c r="F151" s="141" t="s">
        <v>205</v>
      </c>
      <c r="G151" s="142" t="s">
        <v>150</v>
      </c>
      <c r="H151" s="143">
        <v>1.2849999999999999</v>
      </c>
      <c r="I151" s="143">
        <v>7.3179999999999996</v>
      </c>
      <c r="J151" s="143">
        <f t="shared" si="10"/>
        <v>9.4039999999999999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151</v>
      </c>
      <c r="AT151" s="149" t="s">
        <v>147</v>
      </c>
      <c r="AU151" s="149" t="s">
        <v>152</v>
      </c>
      <c r="AY151" s="14" t="s">
        <v>143</v>
      </c>
      <c r="BE151" s="150">
        <f t="shared" si="14"/>
        <v>0</v>
      </c>
      <c r="BF151" s="150">
        <f t="shared" si="15"/>
        <v>9.4039999999999999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152</v>
      </c>
      <c r="BK151" s="151">
        <f t="shared" si="19"/>
        <v>9.4039999999999999</v>
      </c>
      <c r="BL151" s="14" t="s">
        <v>151</v>
      </c>
      <c r="BM151" s="149" t="s">
        <v>206</v>
      </c>
    </row>
    <row r="152" spans="1:65" s="2" customFormat="1" ht="24" customHeight="1">
      <c r="A152" s="26"/>
      <c r="B152" s="138"/>
      <c r="C152" s="139" t="s">
        <v>179</v>
      </c>
      <c r="D152" s="139" t="s">
        <v>147</v>
      </c>
      <c r="E152" s="140" t="s">
        <v>207</v>
      </c>
      <c r="F152" s="141" t="s">
        <v>208</v>
      </c>
      <c r="G152" s="142" t="s">
        <v>150</v>
      </c>
      <c r="H152" s="143">
        <v>187.21</v>
      </c>
      <c r="I152" s="143">
        <v>3.048</v>
      </c>
      <c r="J152" s="143">
        <f t="shared" si="10"/>
        <v>570.61599999999999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151</v>
      </c>
      <c r="AT152" s="149" t="s">
        <v>147</v>
      </c>
      <c r="AU152" s="149" t="s">
        <v>152</v>
      </c>
      <c r="AY152" s="14" t="s">
        <v>143</v>
      </c>
      <c r="BE152" s="150">
        <f t="shared" si="14"/>
        <v>0</v>
      </c>
      <c r="BF152" s="150">
        <f t="shared" si="15"/>
        <v>570.61599999999999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152</v>
      </c>
      <c r="BK152" s="151">
        <f t="shared" si="19"/>
        <v>570.61599999999999</v>
      </c>
      <c r="BL152" s="14" t="s">
        <v>151</v>
      </c>
      <c r="BM152" s="149" t="s">
        <v>209</v>
      </c>
    </row>
    <row r="153" spans="1:65" s="2" customFormat="1" ht="36" customHeight="1">
      <c r="A153" s="26"/>
      <c r="B153" s="138"/>
      <c r="C153" s="139" t="s">
        <v>161</v>
      </c>
      <c r="D153" s="139" t="s">
        <v>147</v>
      </c>
      <c r="E153" s="140" t="s">
        <v>210</v>
      </c>
      <c r="F153" s="141" t="s">
        <v>211</v>
      </c>
      <c r="G153" s="142" t="s">
        <v>150</v>
      </c>
      <c r="H153" s="143">
        <v>64.78</v>
      </c>
      <c r="I153" s="143">
        <v>3.13</v>
      </c>
      <c r="J153" s="143">
        <f t="shared" si="10"/>
        <v>202.761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151</v>
      </c>
      <c r="AT153" s="149" t="s">
        <v>147</v>
      </c>
      <c r="AU153" s="149" t="s">
        <v>152</v>
      </c>
      <c r="AY153" s="14" t="s">
        <v>143</v>
      </c>
      <c r="BE153" s="150">
        <f t="shared" si="14"/>
        <v>0</v>
      </c>
      <c r="BF153" s="150">
        <f t="shared" si="15"/>
        <v>202.761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152</v>
      </c>
      <c r="BK153" s="151">
        <f t="shared" si="19"/>
        <v>202.761</v>
      </c>
      <c r="BL153" s="14" t="s">
        <v>151</v>
      </c>
      <c r="BM153" s="149" t="s">
        <v>212</v>
      </c>
    </row>
    <row r="154" spans="1:65" s="2" customFormat="1" ht="16.5" customHeight="1">
      <c r="A154" s="26"/>
      <c r="B154" s="138"/>
      <c r="C154" s="139" t="s">
        <v>164</v>
      </c>
      <c r="D154" s="139" t="s">
        <v>147</v>
      </c>
      <c r="E154" s="140" t="s">
        <v>213</v>
      </c>
      <c r="F154" s="141" t="s">
        <v>214</v>
      </c>
      <c r="G154" s="142" t="s">
        <v>215</v>
      </c>
      <c r="H154" s="143">
        <v>20.305</v>
      </c>
      <c r="I154" s="143">
        <v>11.189</v>
      </c>
      <c r="J154" s="143">
        <f t="shared" si="10"/>
        <v>227.19300000000001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151</v>
      </c>
      <c r="AT154" s="149" t="s">
        <v>147</v>
      </c>
      <c r="AU154" s="149" t="s">
        <v>152</v>
      </c>
      <c r="AY154" s="14" t="s">
        <v>143</v>
      </c>
      <c r="BE154" s="150">
        <f t="shared" si="14"/>
        <v>0</v>
      </c>
      <c r="BF154" s="150">
        <f t="shared" si="15"/>
        <v>227.19300000000001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152</v>
      </c>
      <c r="BK154" s="151">
        <f t="shared" si="19"/>
        <v>227.19300000000001</v>
      </c>
      <c r="BL154" s="14" t="s">
        <v>151</v>
      </c>
      <c r="BM154" s="149" t="s">
        <v>203</v>
      </c>
    </row>
    <row r="155" spans="1:65" s="2" customFormat="1" ht="24" customHeight="1">
      <c r="A155" s="26"/>
      <c r="B155" s="138"/>
      <c r="C155" s="139" t="s">
        <v>216</v>
      </c>
      <c r="D155" s="139" t="s">
        <v>147</v>
      </c>
      <c r="E155" s="140" t="s">
        <v>217</v>
      </c>
      <c r="F155" s="141" t="s">
        <v>218</v>
      </c>
      <c r="G155" s="142" t="s">
        <v>215</v>
      </c>
      <c r="H155" s="143">
        <v>60.914999999999999</v>
      </c>
      <c r="I155" s="143">
        <v>0.34499999999999997</v>
      </c>
      <c r="J155" s="143">
        <f t="shared" si="10"/>
        <v>21.015999999999998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151</v>
      </c>
      <c r="AT155" s="149" t="s">
        <v>147</v>
      </c>
      <c r="AU155" s="149" t="s">
        <v>152</v>
      </c>
      <c r="AY155" s="14" t="s">
        <v>143</v>
      </c>
      <c r="BE155" s="150">
        <f t="shared" si="14"/>
        <v>0</v>
      </c>
      <c r="BF155" s="150">
        <f t="shared" si="15"/>
        <v>21.015999999999998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152</v>
      </c>
      <c r="BK155" s="151">
        <f t="shared" si="19"/>
        <v>21.015999999999998</v>
      </c>
      <c r="BL155" s="14" t="s">
        <v>151</v>
      </c>
      <c r="BM155" s="149" t="s">
        <v>199</v>
      </c>
    </row>
    <row r="156" spans="1:65" s="2" customFormat="1" ht="24" customHeight="1">
      <c r="A156" s="26"/>
      <c r="B156" s="138"/>
      <c r="C156" s="139" t="s">
        <v>168</v>
      </c>
      <c r="D156" s="139" t="s">
        <v>147</v>
      </c>
      <c r="E156" s="140" t="s">
        <v>219</v>
      </c>
      <c r="F156" s="141" t="s">
        <v>220</v>
      </c>
      <c r="G156" s="142" t="s">
        <v>215</v>
      </c>
      <c r="H156" s="143">
        <v>20.305</v>
      </c>
      <c r="I156" s="143">
        <v>8.0410000000000004</v>
      </c>
      <c r="J156" s="143">
        <f t="shared" si="10"/>
        <v>163.273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151</v>
      </c>
      <c r="AT156" s="149" t="s">
        <v>147</v>
      </c>
      <c r="AU156" s="149" t="s">
        <v>152</v>
      </c>
      <c r="AY156" s="14" t="s">
        <v>143</v>
      </c>
      <c r="BE156" s="150">
        <f t="shared" si="14"/>
        <v>0</v>
      </c>
      <c r="BF156" s="150">
        <f t="shared" si="15"/>
        <v>163.273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152</v>
      </c>
      <c r="BK156" s="151">
        <f t="shared" si="19"/>
        <v>163.273</v>
      </c>
      <c r="BL156" s="14" t="s">
        <v>151</v>
      </c>
      <c r="BM156" s="149" t="s">
        <v>221</v>
      </c>
    </row>
    <row r="157" spans="1:65" s="2" customFormat="1" ht="24" customHeight="1">
      <c r="A157" s="26"/>
      <c r="B157" s="138"/>
      <c r="C157" s="139" t="s">
        <v>222</v>
      </c>
      <c r="D157" s="139" t="s">
        <v>147</v>
      </c>
      <c r="E157" s="140" t="s">
        <v>223</v>
      </c>
      <c r="F157" s="141" t="s">
        <v>224</v>
      </c>
      <c r="G157" s="142" t="s">
        <v>215</v>
      </c>
      <c r="H157" s="143">
        <v>20.305</v>
      </c>
      <c r="I157" s="143">
        <v>15.712999999999999</v>
      </c>
      <c r="J157" s="143">
        <f t="shared" si="10"/>
        <v>319.05200000000002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151</v>
      </c>
      <c r="AT157" s="149" t="s">
        <v>147</v>
      </c>
      <c r="AU157" s="149" t="s">
        <v>152</v>
      </c>
      <c r="AY157" s="14" t="s">
        <v>143</v>
      </c>
      <c r="BE157" s="150">
        <f t="shared" si="14"/>
        <v>0</v>
      </c>
      <c r="BF157" s="150">
        <f t="shared" si="15"/>
        <v>319.05200000000002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319.05200000000002</v>
      </c>
      <c r="BL157" s="14" t="s">
        <v>151</v>
      </c>
      <c r="BM157" s="149" t="s">
        <v>225</v>
      </c>
    </row>
    <row r="158" spans="1:65" s="12" customFormat="1" ht="22.9" customHeight="1">
      <c r="B158" s="126"/>
      <c r="D158" s="127" t="s">
        <v>70</v>
      </c>
      <c r="E158" s="136" t="s">
        <v>226</v>
      </c>
      <c r="F158" s="136" t="s">
        <v>227</v>
      </c>
      <c r="J158" s="137">
        <f>BK158</f>
        <v>134.364</v>
      </c>
      <c r="L158" s="126"/>
      <c r="M158" s="130"/>
      <c r="N158" s="131"/>
      <c r="O158" s="131"/>
      <c r="P158" s="132">
        <f>P159</f>
        <v>0</v>
      </c>
      <c r="Q158" s="131"/>
      <c r="R158" s="132">
        <f>R159</f>
        <v>0</v>
      </c>
      <c r="S158" s="131"/>
      <c r="T158" s="133">
        <f>T159</f>
        <v>0</v>
      </c>
      <c r="AR158" s="127" t="s">
        <v>79</v>
      </c>
      <c r="AT158" s="134" t="s">
        <v>70</v>
      </c>
      <c r="AU158" s="134" t="s">
        <v>79</v>
      </c>
      <c r="AY158" s="127" t="s">
        <v>143</v>
      </c>
      <c r="BK158" s="135">
        <f>BK159</f>
        <v>134.364</v>
      </c>
    </row>
    <row r="159" spans="1:65" s="2" customFormat="1" ht="24" customHeight="1">
      <c r="A159" s="26"/>
      <c r="B159" s="138"/>
      <c r="C159" s="139" t="s">
        <v>173</v>
      </c>
      <c r="D159" s="139" t="s">
        <v>147</v>
      </c>
      <c r="E159" s="140" t="s">
        <v>228</v>
      </c>
      <c r="F159" s="141" t="s">
        <v>229</v>
      </c>
      <c r="G159" s="142" t="s">
        <v>215</v>
      </c>
      <c r="H159" s="143">
        <v>20.349</v>
      </c>
      <c r="I159" s="143">
        <v>6.6029999999999998</v>
      </c>
      <c r="J159" s="143">
        <f>ROUND(I159*H159,3)</f>
        <v>134.364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151</v>
      </c>
      <c r="AT159" s="149" t="s">
        <v>147</v>
      </c>
      <c r="AU159" s="149" t="s">
        <v>152</v>
      </c>
      <c r="AY159" s="14" t="s">
        <v>143</v>
      </c>
      <c r="BE159" s="150">
        <f>IF(N159="základná",J159,0)</f>
        <v>0</v>
      </c>
      <c r="BF159" s="150">
        <f>IF(N159="znížená",J159,0)</f>
        <v>134.364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4" t="s">
        <v>152</v>
      </c>
      <c r="BK159" s="151">
        <f>ROUND(I159*H159,3)</f>
        <v>134.364</v>
      </c>
      <c r="BL159" s="14" t="s">
        <v>151</v>
      </c>
      <c r="BM159" s="149" t="s">
        <v>230</v>
      </c>
    </row>
    <row r="160" spans="1:65" s="12" customFormat="1" ht="25.9" customHeight="1">
      <c r="B160" s="126"/>
      <c r="D160" s="127" t="s">
        <v>70</v>
      </c>
      <c r="E160" s="128" t="s">
        <v>231</v>
      </c>
      <c r="F160" s="128" t="s">
        <v>232</v>
      </c>
      <c r="J160" s="129">
        <f>BK160</f>
        <v>16654.843000000001</v>
      </c>
      <c r="L160" s="126"/>
      <c r="M160" s="130"/>
      <c r="N160" s="131"/>
      <c r="O160" s="131"/>
      <c r="P160" s="132">
        <f>P161+P166+P170+P179+P183+P187+P189</f>
        <v>0</v>
      </c>
      <c r="Q160" s="131"/>
      <c r="R160" s="132">
        <f>R161+R166+R170+R179+R183+R187+R189</f>
        <v>0</v>
      </c>
      <c r="S160" s="131"/>
      <c r="T160" s="133">
        <f>T161+T166+T170+T179+T183+T187+T189</f>
        <v>0</v>
      </c>
      <c r="AR160" s="127" t="s">
        <v>152</v>
      </c>
      <c r="AT160" s="134" t="s">
        <v>70</v>
      </c>
      <c r="AU160" s="134" t="s">
        <v>71</v>
      </c>
      <c r="AY160" s="127" t="s">
        <v>143</v>
      </c>
      <c r="BK160" s="135">
        <f>BK161+BK166+BK170+BK179+BK183+BK187+BK189</f>
        <v>16654.843000000001</v>
      </c>
    </row>
    <row r="161" spans="1:65" s="12" customFormat="1" ht="22.9" customHeight="1">
      <c r="B161" s="126"/>
      <c r="D161" s="127" t="s">
        <v>70</v>
      </c>
      <c r="E161" s="136" t="s">
        <v>233</v>
      </c>
      <c r="F161" s="136" t="s">
        <v>234</v>
      </c>
      <c r="J161" s="137">
        <f>BK161</f>
        <v>259.90500000000003</v>
      </c>
      <c r="L161" s="126"/>
      <c r="M161" s="130"/>
      <c r="N161" s="131"/>
      <c r="O161" s="131"/>
      <c r="P161" s="132">
        <f>SUM(P162:P165)</f>
        <v>0</v>
      </c>
      <c r="Q161" s="131"/>
      <c r="R161" s="132">
        <f>SUM(R162:R165)</f>
        <v>0</v>
      </c>
      <c r="S161" s="131"/>
      <c r="T161" s="133">
        <f>SUM(T162:T165)</f>
        <v>0</v>
      </c>
      <c r="AR161" s="127" t="s">
        <v>152</v>
      </c>
      <c r="AT161" s="134" t="s">
        <v>70</v>
      </c>
      <c r="AU161" s="134" t="s">
        <v>79</v>
      </c>
      <c r="AY161" s="127" t="s">
        <v>143</v>
      </c>
      <c r="BK161" s="135">
        <f>SUM(BK162:BK165)</f>
        <v>259.90500000000003</v>
      </c>
    </row>
    <row r="162" spans="1:65" s="2" customFormat="1" ht="24" customHeight="1">
      <c r="A162" s="26"/>
      <c r="B162" s="138"/>
      <c r="C162" s="139" t="s">
        <v>235</v>
      </c>
      <c r="D162" s="139" t="s">
        <v>147</v>
      </c>
      <c r="E162" s="140" t="s">
        <v>236</v>
      </c>
      <c r="F162" s="141" t="s">
        <v>237</v>
      </c>
      <c r="G162" s="142" t="s">
        <v>150</v>
      </c>
      <c r="H162" s="143">
        <v>91.206000000000003</v>
      </c>
      <c r="I162" s="143">
        <v>1.7609999999999999</v>
      </c>
      <c r="J162" s="143">
        <f>ROUND(I162*H162,3)</f>
        <v>160.614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178</v>
      </c>
      <c r="AT162" s="149" t="s">
        <v>147</v>
      </c>
      <c r="AU162" s="149" t="s">
        <v>152</v>
      </c>
      <c r="AY162" s="14" t="s">
        <v>143</v>
      </c>
      <c r="BE162" s="150">
        <f>IF(N162="základná",J162,0)</f>
        <v>0</v>
      </c>
      <c r="BF162" s="150">
        <f>IF(N162="znížená",J162,0)</f>
        <v>160.614</v>
      </c>
      <c r="BG162" s="150">
        <f>IF(N162="zákl. prenesená",J162,0)</f>
        <v>0</v>
      </c>
      <c r="BH162" s="150">
        <f>IF(N162="zníž. prenesená",J162,0)</f>
        <v>0</v>
      </c>
      <c r="BI162" s="150">
        <f>IF(N162="nulová",J162,0)</f>
        <v>0</v>
      </c>
      <c r="BJ162" s="14" t="s">
        <v>152</v>
      </c>
      <c r="BK162" s="151">
        <f>ROUND(I162*H162,3)</f>
        <v>160.614</v>
      </c>
      <c r="BL162" s="14" t="s">
        <v>178</v>
      </c>
      <c r="BM162" s="149" t="s">
        <v>165</v>
      </c>
    </row>
    <row r="163" spans="1:65" s="2" customFormat="1" ht="24" customHeight="1">
      <c r="A163" s="26"/>
      <c r="B163" s="138"/>
      <c r="C163" s="139" t="s">
        <v>178</v>
      </c>
      <c r="D163" s="139" t="s">
        <v>147</v>
      </c>
      <c r="E163" s="140" t="s">
        <v>238</v>
      </c>
      <c r="F163" s="141" t="s">
        <v>239</v>
      </c>
      <c r="G163" s="142" t="s">
        <v>150</v>
      </c>
      <c r="H163" s="143">
        <v>32.68</v>
      </c>
      <c r="I163" s="143">
        <v>1.5629999999999999</v>
      </c>
      <c r="J163" s="143">
        <f>ROUND(I163*H163,3)</f>
        <v>51.079000000000001</v>
      </c>
      <c r="K163" s="144"/>
      <c r="L163" s="27"/>
      <c r="M163" s="145" t="s">
        <v>1</v>
      </c>
      <c r="N163" s="146" t="s">
        <v>37</v>
      </c>
      <c r="O163" s="147">
        <v>0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178</v>
      </c>
      <c r="AT163" s="149" t="s">
        <v>147</v>
      </c>
      <c r="AU163" s="149" t="s">
        <v>152</v>
      </c>
      <c r="AY163" s="14" t="s">
        <v>143</v>
      </c>
      <c r="BE163" s="150">
        <f>IF(N163="základná",J163,0)</f>
        <v>0</v>
      </c>
      <c r="BF163" s="150">
        <f>IF(N163="znížená",J163,0)</f>
        <v>51.079000000000001</v>
      </c>
      <c r="BG163" s="150">
        <f>IF(N163="zákl. prenesená",J163,0)</f>
        <v>0</v>
      </c>
      <c r="BH163" s="150">
        <f>IF(N163="zníž. prenesená",J163,0)</f>
        <v>0</v>
      </c>
      <c r="BI163" s="150">
        <f>IF(N163="nulová",J163,0)</f>
        <v>0</v>
      </c>
      <c r="BJ163" s="14" t="s">
        <v>152</v>
      </c>
      <c r="BK163" s="151">
        <f>ROUND(I163*H163,3)</f>
        <v>51.079000000000001</v>
      </c>
      <c r="BL163" s="14" t="s">
        <v>178</v>
      </c>
      <c r="BM163" s="149" t="s">
        <v>240</v>
      </c>
    </row>
    <row r="164" spans="1:65" s="2" customFormat="1" ht="24" customHeight="1">
      <c r="A164" s="26"/>
      <c r="B164" s="138"/>
      <c r="C164" s="152" t="s">
        <v>241</v>
      </c>
      <c r="D164" s="152" t="s">
        <v>175</v>
      </c>
      <c r="E164" s="153" t="s">
        <v>242</v>
      </c>
      <c r="F164" s="154" t="s">
        <v>243</v>
      </c>
      <c r="G164" s="155" t="s">
        <v>244</v>
      </c>
      <c r="H164" s="156">
        <v>12.513</v>
      </c>
      <c r="I164" s="156">
        <v>3.827</v>
      </c>
      <c r="J164" s="156">
        <f>ROUND(I164*H164,3)</f>
        <v>47.887</v>
      </c>
      <c r="K164" s="157"/>
      <c r="L164" s="158"/>
      <c r="M164" s="159" t="s">
        <v>1</v>
      </c>
      <c r="N164" s="160" t="s">
        <v>37</v>
      </c>
      <c r="O164" s="147">
        <v>0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209</v>
      </c>
      <c r="AT164" s="149" t="s">
        <v>175</v>
      </c>
      <c r="AU164" s="149" t="s">
        <v>152</v>
      </c>
      <c r="AY164" s="14" t="s">
        <v>143</v>
      </c>
      <c r="BE164" s="150">
        <f>IF(N164="základná",J164,0)</f>
        <v>0</v>
      </c>
      <c r="BF164" s="150">
        <f>IF(N164="znížená",J164,0)</f>
        <v>47.887</v>
      </c>
      <c r="BG164" s="150">
        <f>IF(N164="zákl. prenesená",J164,0)</f>
        <v>0</v>
      </c>
      <c r="BH164" s="150">
        <f>IF(N164="zníž. prenesená",J164,0)</f>
        <v>0</v>
      </c>
      <c r="BI164" s="150">
        <f>IF(N164="nulová",J164,0)</f>
        <v>0</v>
      </c>
      <c r="BJ164" s="14" t="s">
        <v>152</v>
      </c>
      <c r="BK164" s="151">
        <f>ROUND(I164*H164,3)</f>
        <v>47.887</v>
      </c>
      <c r="BL164" s="14" t="s">
        <v>178</v>
      </c>
      <c r="BM164" s="149" t="s">
        <v>245</v>
      </c>
    </row>
    <row r="165" spans="1:65" s="2" customFormat="1" ht="24" customHeight="1">
      <c r="A165" s="26"/>
      <c r="B165" s="138"/>
      <c r="C165" s="139" t="s">
        <v>246</v>
      </c>
      <c r="D165" s="139" t="s">
        <v>147</v>
      </c>
      <c r="E165" s="140" t="s">
        <v>247</v>
      </c>
      <c r="F165" s="141" t="s">
        <v>248</v>
      </c>
      <c r="G165" s="142" t="s">
        <v>215</v>
      </c>
      <c r="H165" s="143">
        <v>1.2999999999999999E-2</v>
      </c>
      <c r="I165" s="143">
        <v>25.024000000000001</v>
      </c>
      <c r="J165" s="143">
        <f>ROUND(I165*H165,3)</f>
        <v>0.32500000000000001</v>
      </c>
      <c r="K165" s="144"/>
      <c r="L165" s="27"/>
      <c r="M165" s="145" t="s">
        <v>1</v>
      </c>
      <c r="N165" s="146" t="s">
        <v>37</v>
      </c>
      <c r="O165" s="147">
        <v>0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178</v>
      </c>
      <c r="AT165" s="149" t="s">
        <v>147</v>
      </c>
      <c r="AU165" s="149" t="s">
        <v>152</v>
      </c>
      <c r="AY165" s="14" t="s">
        <v>143</v>
      </c>
      <c r="BE165" s="150">
        <f>IF(N165="základná",J165,0)</f>
        <v>0</v>
      </c>
      <c r="BF165" s="150">
        <f>IF(N165="znížená",J165,0)</f>
        <v>0.32500000000000001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4" t="s">
        <v>152</v>
      </c>
      <c r="BK165" s="151">
        <f>ROUND(I165*H165,3)</f>
        <v>0.32500000000000001</v>
      </c>
      <c r="BL165" s="14" t="s">
        <v>178</v>
      </c>
      <c r="BM165" s="149" t="s">
        <v>249</v>
      </c>
    </row>
    <row r="166" spans="1:65" s="12" customFormat="1" ht="22.9" customHeight="1">
      <c r="B166" s="126"/>
      <c r="D166" s="127" t="s">
        <v>70</v>
      </c>
      <c r="E166" s="136" t="s">
        <v>250</v>
      </c>
      <c r="F166" s="136" t="s">
        <v>251</v>
      </c>
      <c r="J166" s="137">
        <f>BK166</f>
        <v>50.702999999999996</v>
      </c>
      <c r="L166" s="126"/>
      <c r="M166" s="130"/>
      <c r="N166" s="131"/>
      <c r="O166" s="131"/>
      <c r="P166" s="132">
        <f>SUM(P167:P169)</f>
        <v>0</v>
      </c>
      <c r="Q166" s="131"/>
      <c r="R166" s="132">
        <f>SUM(R167:R169)</f>
        <v>0</v>
      </c>
      <c r="S166" s="131"/>
      <c r="T166" s="133">
        <f>SUM(T167:T169)</f>
        <v>0</v>
      </c>
      <c r="AR166" s="127" t="s">
        <v>152</v>
      </c>
      <c r="AT166" s="134" t="s">
        <v>70</v>
      </c>
      <c r="AU166" s="134" t="s">
        <v>79</v>
      </c>
      <c r="AY166" s="127" t="s">
        <v>143</v>
      </c>
      <c r="BK166" s="135">
        <f>SUM(BK167:BK169)</f>
        <v>50.702999999999996</v>
      </c>
    </row>
    <row r="167" spans="1:65" s="2" customFormat="1" ht="24" customHeight="1">
      <c r="A167" s="26"/>
      <c r="B167" s="138"/>
      <c r="C167" s="139" t="s">
        <v>184</v>
      </c>
      <c r="D167" s="139" t="s">
        <v>147</v>
      </c>
      <c r="E167" s="140" t="s">
        <v>252</v>
      </c>
      <c r="F167" s="141" t="s">
        <v>253</v>
      </c>
      <c r="G167" s="142" t="s">
        <v>254</v>
      </c>
      <c r="H167" s="143">
        <v>3</v>
      </c>
      <c r="I167" s="143">
        <v>4.4480000000000004</v>
      </c>
      <c r="J167" s="143">
        <f>ROUND(I167*H167,3)</f>
        <v>13.343999999999999</v>
      </c>
      <c r="K167" s="144"/>
      <c r="L167" s="27"/>
      <c r="M167" s="145" t="s">
        <v>1</v>
      </c>
      <c r="N167" s="146" t="s">
        <v>37</v>
      </c>
      <c r="O167" s="147">
        <v>0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178</v>
      </c>
      <c r="AT167" s="149" t="s">
        <v>147</v>
      </c>
      <c r="AU167" s="149" t="s">
        <v>152</v>
      </c>
      <c r="AY167" s="14" t="s">
        <v>143</v>
      </c>
      <c r="BE167" s="150">
        <f>IF(N167="základná",J167,0)</f>
        <v>0</v>
      </c>
      <c r="BF167" s="150">
        <f>IF(N167="znížená",J167,0)</f>
        <v>13.343999999999999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4" t="s">
        <v>152</v>
      </c>
      <c r="BK167" s="151">
        <f>ROUND(I167*H167,3)</f>
        <v>13.343999999999999</v>
      </c>
      <c r="BL167" s="14" t="s">
        <v>178</v>
      </c>
      <c r="BM167" s="149" t="s">
        <v>255</v>
      </c>
    </row>
    <row r="168" spans="1:65" s="2" customFormat="1" ht="36" customHeight="1">
      <c r="A168" s="26"/>
      <c r="B168" s="138"/>
      <c r="C168" s="139" t="s">
        <v>256</v>
      </c>
      <c r="D168" s="139" t="s">
        <v>147</v>
      </c>
      <c r="E168" s="140" t="s">
        <v>257</v>
      </c>
      <c r="F168" s="141" t="s">
        <v>258</v>
      </c>
      <c r="G168" s="142" t="s">
        <v>254</v>
      </c>
      <c r="H168" s="143">
        <v>9</v>
      </c>
      <c r="I168" s="143">
        <v>3.698</v>
      </c>
      <c r="J168" s="143">
        <f>ROUND(I168*H168,3)</f>
        <v>33.281999999999996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178</v>
      </c>
      <c r="AT168" s="149" t="s">
        <v>147</v>
      </c>
      <c r="AU168" s="149" t="s">
        <v>152</v>
      </c>
      <c r="AY168" s="14" t="s">
        <v>143</v>
      </c>
      <c r="BE168" s="150">
        <f>IF(N168="základná",J168,0)</f>
        <v>0</v>
      </c>
      <c r="BF168" s="150">
        <f>IF(N168="znížená",J168,0)</f>
        <v>33.281999999999996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4" t="s">
        <v>152</v>
      </c>
      <c r="BK168" s="151">
        <f>ROUND(I168*H168,3)</f>
        <v>33.281999999999996</v>
      </c>
      <c r="BL168" s="14" t="s">
        <v>178</v>
      </c>
      <c r="BM168" s="149" t="s">
        <v>259</v>
      </c>
    </row>
    <row r="169" spans="1:65" s="2" customFormat="1" ht="16.5" customHeight="1">
      <c r="A169" s="26"/>
      <c r="B169" s="138"/>
      <c r="C169" s="139" t="s">
        <v>7</v>
      </c>
      <c r="D169" s="139" t="s">
        <v>147</v>
      </c>
      <c r="E169" s="140" t="s">
        <v>260</v>
      </c>
      <c r="F169" s="141" t="s">
        <v>261</v>
      </c>
      <c r="G169" s="142" t="s">
        <v>172</v>
      </c>
      <c r="H169" s="143">
        <v>3</v>
      </c>
      <c r="I169" s="143">
        <v>1.359</v>
      </c>
      <c r="J169" s="143">
        <f>ROUND(I169*H169,3)</f>
        <v>4.077</v>
      </c>
      <c r="K169" s="144"/>
      <c r="L169" s="27"/>
      <c r="M169" s="145" t="s">
        <v>1</v>
      </c>
      <c r="N169" s="146" t="s">
        <v>37</v>
      </c>
      <c r="O169" s="147">
        <v>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178</v>
      </c>
      <c r="AT169" s="149" t="s">
        <v>147</v>
      </c>
      <c r="AU169" s="149" t="s">
        <v>152</v>
      </c>
      <c r="AY169" s="14" t="s">
        <v>143</v>
      </c>
      <c r="BE169" s="150">
        <f>IF(N169="základná",J169,0)</f>
        <v>0</v>
      </c>
      <c r="BF169" s="150">
        <f>IF(N169="znížená",J169,0)</f>
        <v>4.077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4" t="s">
        <v>152</v>
      </c>
      <c r="BK169" s="151">
        <f>ROUND(I169*H169,3)</f>
        <v>4.077</v>
      </c>
      <c r="BL169" s="14" t="s">
        <v>178</v>
      </c>
      <c r="BM169" s="149" t="s">
        <v>262</v>
      </c>
    </row>
    <row r="170" spans="1:65" s="12" customFormat="1" ht="22.9" customHeight="1">
      <c r="B170" s="126"/>
      <c r="D170" s="127" t="s">
        <v>70</v>
      </c>
      <c r="E170" s="136" t="s">
        <v>263</v>
      </c>
      <c r="F170" s="136" t="s">
        <v>264</v>
      </c>
      <c r="J170" s="137">
        <f>BK170</f>
        <v>1112.673</v>
      </c>
      <c r="L170" s="126"/>
      <c r="M170" s="130"/>
      <c r="N170" s="131"/>
      <c r="O170" s="131"/>
      <c r="P170" s="132">
        <f>SUM(P171:P178)</f>
        <v>0</v>
      </c>
      <c r="Q170" s="131"/>
      <c r="R170" s="132">
        <f>SUM(R171:R178)</f>
        <v>0</v>
      </c>
      <c r="S170" s="131"/>
      <c r="T170" s="133">
        <f>SUM(T171:T178)</f>
        <v>0</v>
      </c>
      <c r="AR170" s="127" t="s">
        <v>152</v>
      </c>
      <c r="AT170" s="134" t="s">
        <v>70</v>
      </c>
      <c r="AU170" s="134" t="s">
        <v>79</v>
      </c>
      <c r="AY170" s="127" t="s">
        <v>143</v>
      </c>
      <c r="BK170" s="135">
        <f>SUM(BK171:BK178)</f>
        <v>1112.673</v>
      </c>
    </row>
    <row r="171" spans="1:65" s="2" customFormat="1" ht="24" customHeight="1">
      <c r="A171" s="26"/>
      <c r="B171" s="138"/>
      <c r="C171" s="139" t="s">
        <v>265</v>
      </c>
      <c r="D171" s="139" t="s">
        <v>147</v>
      </c>
      <c r="E171" s="140" t="s">
        <v>266</v>
      </c>
      <c r="F171" s="141" t="s">
        <v>267</v>
      </c>
      <c r="G171" s="142" t="s">
        <v>172</v>
      </c>
      <c r="H171" s="143">
        <v>4</v>
      </c>
      <c r="I171" s="143">
        <v>2.4710000000000001</v>
      </c>
      <c r="J171" s="143">
        <f t="shared" ref="J171:J178" si="20">ROUND(I171*H171,3)</f>
        <v>9.8840000000000003</v>
      </c>
      <c r="K171" s="144"/>
      <c r="L171" s="27"/>
      <c r="M171" s="145" t="s">
        <v>1</v>
      </c>
      <c r="N171" s="146" t="s">
        <v>37</v>
      </c>
      <c r="O171" s="147">
        <v>0</v>
      </c>
      <c r="P171" s="147">
        <f t="shared" ref="P171:P178" si="21">O171*H171</f>
        <v>0</v>
      </c>
      <c r="Q171" s="147">
        <v>0</v>
      </c>
      <c r="R171" s="147">
        <f t="shared" ref="R171:R178" si="22">Q171*H171</f>
        <v>0</v>
      </c>
      <c r="S171" s="147">
        <v>0</v>
      </c>
      <c r="T171" s="148">
        <f t="shared" ref="T171:T178" si="23"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178</v>
      </c>
      <c r="AT171" s="149" t="s">
        <v>147</v>
      </c>
      <c r="AU171" s="149" t="s">
        <v>152</v>
      </c>
      <c r="AY171" s="14" t="s">
        <v>143</v>
      </c>
      <c r="BE171" s="150">
        <f t="shared" ref="BE171:BE178" si="24">IF(N171="základná",J171,0)</f>
        <v>0</v>
      </c>
      <c r="BF171" s="150">
        <f t="shared" ref="BF171:BF178" si="25">IF(N171="znížená",J171,0)</f>
        <v>9.8840000000000003</v>
      </c>
      <c r="BG171" s="150">
        <f t="shared" ref="BG171:BG178" si="26">IF(N171="zákl. prenesená",J171,0)</f>
        <v>0</v>
      </c>
      <c r="BH171" s="150">
        <f t="shared" ref="BH171:BH178" si="27">IF(N171="zníž. prenesená",J171,0)</f>
        <v>0</v>
      </c>
      <c r="BI171" s="150">
        <f t="shared" ref="BI171:BI178" si="28">IF(N171="nulová",J171,0)</f>
        <v>0</v>
      </c>
      <c r="BJ171" s="14" t="s">
        <v>152</v>
      </c>
      <c r="BK171" s="151">
        <f t="shared" ref="BK171:BK178" si="29">ROUND(I171*H171,3)</f>
        <v>9.8840000000000003</v>
      </c>
      <c r="BL171" s="14" t="s">
        <v>178</v>
      </c>
      <c r="BM171" s="149" t="s">
        <v>268</v>
      </c>
    </row>
    <row r="172" spans="1:65" s="2" customFormat="1" ht="24" customHeight="1">
      <c r="A172" s="26"/>
      <c r="B172" s="138"/>
      <c r="C172" s="139" t="s">
        <v>190</v>
      </c>
      <c r="D172" s="139" t="s">
        <v>147</v>
      </c>
      <c r="E172" s="140" t="s">
        <v>269</v>
      </c>
      <c r="F172" s="141" t="s">
        <v>270</v>
      </c>
      <c r="G172" s="142" t="s">
        <v>172</v>
      </c>
      <c r="H172" s="143">
        <v>4</v>
      </c>
      <c r="I172" s="143">
        <v>2.8220000000000001</v>
      </c>
      <c r="J172" s="143">
        <f t="shared" si="20"/>
        <v>11.288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 t="shared" si="21"/>
        <v>0</v>
      </c>
      <c r="Q172" s="147">
        <v>0</v>
      </c>
      <c r="R172" s="147">
        <f t="shared" si="22"/>
        <v>0</v>
      </c>
      <c r="S172" s="147">
        <v>0</v>
      </c>
      <c r="T172" s="148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178</v>
      </c>
      <c r="AT172" s="149" t="s">
        <v>147</v>
      </c>
      <c r="AU172" s="149" t="s">
        <v>152</v>
      </c>
      <c r="AY172" s="14" t="s">
        <v>143</v>
      </c>
      <c r="BE172" s="150">
        <f t="shared" si="24"/>
        <v>0</v>
      </c>
      <c r="BF172" s="150">
        <f t="shared" si="25"/>
        <v>11.288</v>
      </c>
      <c r="BG172" s="150">
        <f t="shared" si="26"/>
        <v>0</v>
      </c>
      <c r="BH172" s="150">
        <f t="shared" si="27"/>
        <v>0</v>
      </c>
      <c r="BI172" s="150">
        <f t="shared" si="28"/>
        <v>0</v>
      </c>
      <c r="BJ172" s="14" t="s">
        <v>152</v>
      </c>
      <c r="BK172" s="151">
        <f t="shared" si="29"/>
        <v>11.288</v>
      </c>
      <c r="BL172" s="14" t="s">
        <v>178</v>
      </c>
      <c r="BM172" s="149" t="s">
        <v>271</v>
      </c>
    </row>
    <row r="173" spans="1:65" s="2" customFormat="1" ht="16.5" customHeight="1">
      <c r="A173" s="26"/>
      <c r="B173" s="138"/>
      <c r="C173" s="139" t="s">
        <v>272</v>
      </c>
      <c r="D173" s="139" t="s">
        <v>147</v>
      </c>
      <c r="E173" s="140" t="s">
        <v>273</v>
      </c>
      <c r="F173" s="141" t="s">
        <v>274</v>
      </c>
      <c r="G173" s="142" t="s">
        <v>275</v>
      </c>
      <c r="H173" s="143">
        <v>9.6</v>
      </c>
      <c r="I173" s="143">
        <v>6.8769999999999998</v>
      </c>
      <c r="J173" s="143">
        <f t="shared" si="20"/>
        <v>66.019000000000005</v>
      </c>
      <c r="K173" s="144"/>
      <c r="L173" s="27"/>
      <c r="M173" s="145" t="s">
        <v>1</v>
      </c>
      <c r="N173" s="146" t="s">
        <v>37</v>
      </c>
      <c r="O173" s="147">
        <v>0</v>
      </c>
      <c r="P173" s="147">
        <f t="shared" si="21"/>
        <v>0</v>
      </c>
      <c r="Q173" s="147">
        <v>0</v>
      </c>
      <c r="R173" s="147">
        <f t="shared" si="22"/>
        <v>0</v>
      </c>
      <c r="S173" s="147">
        <v>0</v>
      </c>
      <c r="T173" s="148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178</v>
      </c>
      <c r="AT173" s="149" t="s">
        <v>147</v>
      </c>
      <c r="AU173" s="149" t="s">
        <v>152</v>
      </c>
      <c r="AY173" s="14" t="s">
        <v>143</v>
      </c>
      <c r="BE173" s="150">
        <f t="shared" si="24"/>
        <v>0</v>
      </c>
      <c r="BF173" s="150">
        <f t="shared" si="25"/>
        <v>66.019000000000005</v>
      </c>
      <c r="BG173" s="150">
        <f t="shared" si="26"/>
        <v>0</v>
      </c>
      <c r="BH173" s="150">
        <f t="shared" si="27"/>
        <v>0</v>
      </c>
      <c r="BI173" s="150">
        <f t="shared" si="28"/>
        <v>0</v>
      </c>
      <c r="BJ173" s="14" t="s">
        <v>152</v>
      </c>
      <c r="BK173" s="151">
        <f t="shared" si="29"/>
        <v>66.019000000000005</v>
      </c>
      <c r="BL173" s="14" t="s">
        <v>178</v>
      </c>
      <c r="BM173" s="149" t="s">
        <v>276</v>
      </c>
    </row>
    <row r="174" spans="1:65" s="2" customFormat="1" ht="16.5" customHeight="1">
      <c r="A174" s="26"/>
      <c r="B174" s="138"/>
      <c r="C174" s="152" t="s">
        <v>240</v>
      </c>
      <c r="D174" s="152" t="s">
        <v>175</v>
      </c>
      <c r="E174" s="153" t="s">
        <v>277</v>
      </c>
      <c r="F174" s="154" t="s">
        <v>1624</v>
      </c>
      <c r="G174" s="155" t="s">
        <v>172</v>
      </c>
      <c r="H174" s="156">
        <v>3</v>
      </c>
      <c r="I174" s="156">
        <v>300</v>
      </c>
      <c r="J174" s="156">
        <f t="shared" si="20"/>
        <v>900</v>
      </c>
      <c r="K174" s="157"/>
      <c r="L174" s="158"/>
      <c r="M174" s="159" t="s">
        <v>1</v>
      </c>
      <c r="N174" s="160" t="s">
        <v>37</v>
      </c>
      <c r="O174" s="147">
        <v>0</v>
      </c>
      <c r="P174" s="147">
        <f t="shared" si="21"/>
        <v>0</v>
      </c>
      <c r="Q174" s="147">
        <v>0</v>
      </c>
      <c r="R174" s="147">
        <f t="shared" si="22"/>
        <v>0</v>
      </c>
      <c r="S174" s="147">
        <v>0</v>
      </c>
      <c r="T174" s="148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209</v>
      </c>
      <c r="AT174" s="149" t="s">
        <v>175</v>
      </c>
      <c r="AU174" s="149" t="s">
        <v>152</v>
      </c>
      <c r="AY174" s="14" t="s">
        <v>143</v>
      </c>
      <c r="BE174" s="150">
        <f t="shared" si="24"/>
        <v>0</v>
      </c>
      <c r="BF174" s="150">
        <f t="shared" si="25"/>
        <v>900</v>
      </c>
      <c r="BG174" s="150">
        <f t="shared" si="26"/>
        <v>0</v>
      </c>
      <c r="BH174" s="150">
        <f t="shared" si="27"/>
        <v>0</v>
      </c>
      <c r="BI174" s="150">
        <f t="shared" si="28"/>
        <v>0</v>
      </c>
      <c r="BJ174" s="14" t="s">
        <v>152</v>
      </c>
      <c r="BK174" s="151">
        <f t="shared" si="29"/>
        <v>900</v>
      </c>
      <c r="BL174" s="14" t="s">
        <v>178</v>
      </c>
      <c r="BM174" s="149" t="s">
        <v>278</v>
      </c>
    </row>
    <row r="175" spans="1:65" s="2" customFormat="1" ht="24" customHeight="1">
      <c r="A175" s="26"/>
      <c r="B175" s="138"/>
      <c r="C175" s="139" t="s">
        <v>279</v>
      </c>
      <c r="D175" s="139" t="s">
        <v>147</v>
      </c>
      <c r="E175" s="140" t="s">
        <v>280</v>
      </c>
      <c r="F175" s="141" t="s">
        <v>281</v>
      </c>
      <c r="G175" s="142" t="s">
        <v>172</v>
      </c>
      <c r="H175" s="143">
        <v>1</v>
      </c>
      <c r="I175" s="143">
        <v>2.9849999999999999</v>
      </c>
      <c r="J175" s="143">
        <f t="shared" si="20"/>
        <v>2.9849999999999999</v>
      </c>
      <c r="K175" s="144"/>
      <c r="L175" s="27"/>
      <c r="M175" s="145" t="s">
        <v>1</v>
      </c>
      <c r="N175" s="146" t="s">
        <v>37</v>
      </c>
      <c r="O175" s="147">
        <v>0</v>
      </c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178</v>
      </c>
      <c r="AT175" s="149" t="s">
        <v>147</v>
      </c>
      <c r="AU175" s="149" t="s">
        <v>152</v>
      </c>
      <c r="AY175" s="14" t="s">
        <v>143</v>
      </c>
      <c r="BE175" s="150">
        <f t="shared" si="24"/>
        <v>0</v>
      </c>
      <c r="BF175" s="150">
        <f t="shared" si="25"/>
        <v>2.9849999999999999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4" t="s">
        <v>152</v>
      </c>
      <c r="BK175" s="151">
        <f t="shared" si="29"/>
        <v>2.9849999999999999</v>
      </c>
      <c r="BL175" s="14" t="s">
        <v>178</v>
      </c>
      <c r="BM175" s="149" t="s">
        <v>282</v>
      </c>
    </row>
    <row r="176" spans="1:65" s="2" customFormat="1" ht="24" customHeight="1">
      <c r="A176" s="26"/>
      <c r="B176" s="138"/>
      <c r="C176" s="139" t="s">
        <v>230</v>
      </c>
      <c r="D176" s="139" t="s">
        <v>147</v>
      </c>
      <c r="E176" s="140" t="s">
        <v>283</v>
      </c>
      <c r="F176" s="141" t="s">
        <v>284</v>
      </c>
      <c r="G176" s="142" t="s">
        <v>172</v>
      </c>
      <c r="H176" s="143">
        <v>1</v>
      </c>
      <c r="I176" s="143">
        <v>30.28</v>
      </c>
      <c r="J176" s="143">
        <f t="shared" si="20"/>
        <v>30.28</v>
      </c>
      <c r="K176" s="144"/>
      <c r="L176" s="27"/>
      <c r="M176" s="145" t="s">
        <v>1</v>
      </c>
      <c r="N176" s="146" t="s">
        <v>37</v>
      </c>
      <c r="O176" s="147">
        <v>0</v>
      </c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178</v>
      </c>
      <c r="AT176" s="149" t="s">
        <v>147</v>
      </c>
      <c r="AU176" s="149" t="s">
        <v>152</v>
      </c>
      <c r="AY176" s="14" t="s">
        <v>143</v>
      </c>
      <c r="BE176" s="150">
        <f t="shared" si="24"/>
        <v>0</v>
      </c>
      <c r="BF176" s="150">
        <f t="shared" si="25"/>
        <v>30.28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4" t="s">
        <v>152</v>
      </c>
      <c r="BK176" s="151">
        <f t="shared" si="29"/>
        <v>30.28</v>
      </c>
      <c r="BL176" s="14" t="s">
        <v>178</v>
      </c>
      <c r="BM176" s="149" t="s">
        <v>285</v>
      </c>
    </row>
    <row r="177" spans="1:65" s="2" customFormat="1" ht="24" customHeight="1">
      <c r="A177" s="26"/>
      <c r="B177" s="138"/>
      <c r="C177" s="152" t="s">
        <v>225</v>
      </c>
      <c r="D177" s="152" t="s">
        <v>175</v>
      </c>
      <c r="E177" s="153" t="s">
        <v>286</v>
      </c>
      <c r="F177" s="154" t="s">
        <v>287</v>
      </c>
      <c r="G177" s="155" t="s">
        <v>172</v>
      </c>
      <c r="H177" s="156">
        <v>1</v>
      </c>
      <c r="I177" s="156">
        <v>89.373999999999995</v>
      </c>
      <c r="J177" s="156">
        <f t="shared" si="20"/>
        <v>89.373999999999995</v>
      </c>
      <c r="K177" s="157"/>
      <c r="L177" s="158"/>
      <c r="M177" s="159" t="s">
        <v>1</v>
      </c>
      <c r="N177" s="160" t="s">
        <v>37</v>
      </c>
      <c r="O177" s="147">
        <v>0</v>
      </c>
      <c r="P177" s="147">
        <f t="shared" si="21"/>
        <v>0</v>
      </c>
      <c r="Q177" s="147">
        <v>0</v>
      </c>
      <c r="R177" s="147">
        <f t="shared" si="22"/>
        <v>0</v>
      </c>
      <c r="S177" s="147">
        <v>0</v>
      </c>
      <c r="T177" s="148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209</v>
      </c>
      <c r="AT177" s="149" t="s">
        <v>175</v>
      </c>
      <c r="AU177" s="149" t="s">
        <v>152</v>
      </c>
      <c r="AY177" s="14" t="s">
        <v>143</v>
      </c>
      <c r="BE177" s="150">
        <f t="shared" si="24"/>
        <v>0</v>
      </c>
      <c r="BF177" s="150">
        <f t="shared" si="25"/>
        <v>89.373999999999995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4" t="s">
        <v>152</v>
      </c>
      <c r="BK177" s="151">
        <f t="shared" si="29"/>
        <v>89.373999999999995</v>
      </c>
      <c r="BL177" s="14" t="s">
        <v>178</v>
      </c>
      <c r="BM177" s="149" t="s">
        <v>288</v>
      </c>
    </row>
    <row r="178" spans="1:65" s="2" customFormat="1" ht="24" customHeight="1">
      <c r="A178" s="26"/>
      <c r="B178" s="138"/>
      <c r="C178" s="139" t="s">
        <v>289</v>
      </c>
      <c r="D178" s="139" t="s">
        <v>147</v>
      </c>
      <c r="E178" s="140" t="s">
        <v>290</v>
      </c>
      <c r="F178" s="141" t="s">
        <v>291</v>
      </c>
      <c r="G178" s="142" t="s">
        <v>292</v>
      </c>
      <c r="H178" s="143">
        <v>6.0739999999999998</v>
      </c>
      <c r="I178" s="143">
        <v>0.46800681999999999</v>
      </c>
      <c r="J178" s="143">
        <f t="shared" si="20"/>
        <v>2.843</v>
      </c>
      <c r="K178" s="144"/>
      <c r="L178" s="27"/>
      <c r="M178" s="145" t="s">
        <v>1</v>
      </c>
      <c r="N178" s="146" t="s">
        <v>37</v>
      </c>
      <c r="O178" s="147">
        <v>0</v>
      </c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178</v>
      </c>
      <c r="AT178" s="149" t="s">
        <v>147</v>
      </c>
      <c r="AU178" s="149" t="s">
        <v>152</v>
      </c>
      <c r="AY178" s="14" t="s">
        <v>143</v>
      </c>
      <c r="BE178" s="150">
        <f t="shared" si="24"/>
        <v>0</v>
      </c>
      <c r="BF178" s="150">
        <f t="shared" si="25"/>
        <v>2.843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4" t="s">
        <v>152</v>
      </c>
      <c r="BK178" s="151">
        <f t="shared" si="29"/>
        <v>2.843</v>
      </c>
      <c r="BL178" s="14" t="s">
        <v>178</v>
      </c>
      <c r="BM178" s="149" t="s">
        <v>293</v>
      </c>
    </row>
    <row r="179" spans="1:65" s="12" customFormat="1" ht="22.9" customHeight="1">
      <c r="B179" s="126"/>
      <c r="D179" s="127" t="s">
        <v>70</v>
      </c>
      <c r="E179" s="136" t="s">
        <v>294</v>
      </c>
      <c r="F179" s="136" t="s">
        <v>295</v>
      </c>
      <c r="J179" s="137">
        <f>BK179</f>
        <v>5095.8070000000007</v>
      </c>
      <c r="L179" s="126"/>
      <c r="M179" s="130"/>
      <c r="N179" s="131"/>
      <c r="O179" s="131"/>
      <c r="P179" s="132">
        <f>SUM(P180:P182)</f>
        <v>0</v>
      </c>
      <c r="Q179" s="131"/>
      <c r="R179" s="132">
        <f>SUM(R180:R182)</f>
        <v>0</v>
      </c>
      <c r="S179" s="131"/>
      <c r="T179" s="133">
        <f>SUM(T180:T182)</f>
        <v>0</v>
      </c>
      <c r="AR179" s="127" t="s">
        <v>152</v>
      </c>
      <c r="AT179" s="134" t="s">
        <v>70</v>
      </c>
      <c r="AU179" s="134" t="s">
        <v>79</v>
      </c>
      <c r="AY179" s="127" t="s">
        <v>143</v>
      </c>
      <c r="BK179" s="135">
        <f>SUM(BK180:BK182)</f>
        <v>5095.8070000000007</v>
      </c>
    </row>
    <row r="180" spans="1:65" s="2" customFormat="1" ht="24" customHeight="1">
      <c r="A180" s="26"/>
      <c r="B180" s="138"/>
      <c r="C180" s="139" t="s">
        <v>194</v>
      </c>
      <c r="D180" s="139" t="s">
        <v>147</v>
      </c>
      <c r="E180" s="140" t="s">
        <v>296</v>
      </c>
      <c r="F180" s="141" t="s">
        <v>297</v>
      </c>
      <c r="G180" s="142" t="s">
        <v>150</v>
      </c>
      <c r="H180" s="143">
        <v>170.48</v>
      </c>
      <c r="I180" s="143">
        <v>12.868</v>
      </c>
      <c r="J180" s="143">
        <f>ROUND(I180*H180,3)</f>
        <v>2193.7370000000001</v>
      </c>
      <c r="K180" s="144"/>
      <c r="L180" s="27"/>
      <c r="M180" s="145" t="s">
        <v>1</v>
      </c>
      <c r="N180" s="146" t="s">
        <v>37</v>
      </c>
      <c r="O180" s="147">
        <v>0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178</v>
      </c>
      <c r="AT180" s="149" t="s">
        <v>147</v>
      </c>
      <c r="AU180" s="149" t="s">
        <v>152</v>
      </c>
      <c r="AY180" s="14" t="s">
        <v>143</v>
      </c>
      <c r="BE180" s="150">
        <f>IF(N180="základná",J180,0)</f>
        <v>0</v>
      </c>
      <c r="BF180" s="150">
        <f>IF(N180="znížená",J180,0)</f>
        <v>2193.7370000000001</v>
      </c>
      <c r="BG180" s="150">
        <f>IF(N180="zákl. prenesená",J180,0)</f>
        <v>0</v>
      </c>
      <c r="BH180" s="150">
        <f>IF(N180="zníž. prenesená",J180,0)</f>
        <v>0</v>
      </c>
      <c r="BI180" s="150">
        <f>IF(N180="nulová",J180,0)</f>
        <v>0</v>
      </c>
      <c r="BJ180" s="14" t="s">
        <v>152</v>
      </c>
      <c r="BK180" s="151">
        <f>ROUND(I180*H180,3)</f>
        <v>2193.7370000000001</v>
      </c>
      <c r="BL180" s="14" t="s">
        <v>178</v>
      </c>
      <c r="BM180" s="149" t="s">
        <v>298</v>
      </c>
    </row>
    <row r="181" spans="1:65" s="2" customFormat="1" ht="16.5" customHeight="1">
      <c r="A181" s="26"/>
      <c r="B181" s="138"/>
      <c r="C181" s="152" t="s">
        <v>299</v>
      </c>
      <c r="D181" s="152" t="s">
        <v>175</v>
      </c>
      <c r="E181" s="153" t="s">
        <v>300</v>
      </c>
      <c r="F181" s="154" t="s">
        <v>301</v>
      </c>
      <c r="G181" s="155" t="s">
        <v>150</v>
      </c>
      <c r="H181" s="156">
        <v>173.89</v>
      </c>
      <c r="I181" s="156">
        <v>15.577999999999999</v>
      </c>
      <c r="J181" s="156">
        <f>ROUND(I181*H181,3)</f>
        <v>2708.8580000000002</v>
      </c>
      <c r="K181" s="157"/>
      <c r="L181" s="158"/>
      <c r="M181" s="159" t="s">
        <v>1</v>
      </c>
      <c r="N181" s="160" t="s">
        <v>37</v>
      </c>
      <c r="O181" s="147">
        <v>0</v>
      </c>
      <c r="P181" s="147">
        <f>O181*H181</f>
        <v>0</v>
      </c>
      <c r="Q181" s="147">
        <v>0</v>
      </c>
      <c r="R181" s="147">
        <f>Q181*H181</f>
        <v>0</v>
      </c>
      <c r="S181" s="147">
        <v>0</v>
      </c>
      <c r="T181" s="148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209</v>
      </c>
      <c r="AT181" s="149" t="s">
        <v>175</v>
      </c>
      <c r="AU181" s="149" t="s">
        <v>152</v>
      </c>
      <c r="AY181" s="14" t="s">
        <v>143</v>
      </c>
      <c r="BE181" s="150">
        <f>IF(N181="základná",J181,0)</f>
        <v>0</v>
      </c>
      <c r="BF181" s="150">
        <f>IF(N181="znížená",J181,0)</f>
        <v>2708.8580000000002</v>
      </c>
      <c r="BG181" s="150">
        <f>IF(N181="zákl. prenesená",J181,0)</f>
        <v>0</v>
      </c>
      <c r="BH181" s="150">
        <f>IF(N181="zníž. prenesená",J181,0)</f>
        <v>0</v>
      </c>
      <c r="BI181" s="150">
        <f>IF(N181="nulová",J181,0)</f>
        <v>0</v>
      </c>
      <c r="BJ181" s="14" t="s">
        <v>152</v>
      </c>
      <c r="BK181" s="151">
        <f>ROUND(I181*H181,3)</f>
        <v>2708.8580000000002</v>
      </c>
      <c r="BL181" s="14" t="s">
        <v>178</v>
      </c>
      <c r="BM181" s="149" t="s">
        <v>302</v>
      </c>
    </row>
    <row r="182" spans="1:65" s="2" customFormat="1" ht="24" customHeight="1">
      <c r="A182" s="26"/>
      <c r="B182" s="138"/>
      <c r="C182" s="139" t="s">
        <v>198</v>
      </c>
      <c r="D182" s="139" t="s">
        <v>147</v>
      </c>
      <c r="E182" s="140" t="s">
        <v>303</v>
      </c>
      <c r="F182" s="141" t="s">
        <v>304</v>
      </c>
      <c r="G182" s="142" t="s">
        <v>292</v>
      </c>
      <c r="H182" s="143">
        <v>58.191000000000003</v>
      </c>
      <c r="I182" s="143">
        <v>3.3203000999999999</v>
      </c>
      <c r="J182" s="143">
        <f>ROUND(I182*H182,3)</f>
        <v>193.21199999999999</v>
      </c>
      <c r="K182" s="144"/>
      <c r="L182" s="27"/>
      <c r="M182" s="145" t="s">
        <v>1</v>
      </c>
      <c r="N182" s="146" t="s">
        <v>37</v>
      </c>
      <c r="O182" s="147">
        <v>0</v>
      </c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178</v>
      </c>
      <c r="AT182" s="149" t="s">
        <v>147</v>
      </c>
      <c r="AU182" s="149" t="s">
        <v>152</v>
      </c>
      <c r="AY182" s="14" t="s">
        <v>143</v>
      </c>
      <c r="BE182" s="150">
        <f>IF(N182="základná",J182,0)</f>
        <v>0</v>
      </c>
      <c r="BF182" s="150">
        <f>IF(N182="znížená",J182,0)</f>
        <v>193.21199999999999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4" t="s">
        <v>152</v>
      </c>
      <c r="BK182" s="151">
        <f>ROUND(I182*H182,3)</f>
        <v>193.21199999999999</v>
      </c>
      <c r="BL182" s="14" t="s">
        <v>178</v>
      </c>
      <c r="BM182" s="149" t="s">
        <v>305</v>
      </c>
    </row>
    <row r="183" spans="1:65" s="12" customFormat="1" ht="22.9" customHeight="1">
      <c r="B183" s="126"/>
      <c r="D183" s="127" t="s">
        <v>70</v>
      </c>
      <c r="E183" s="136" t="s">
        <v>306</v>
      </c>
      <c r="F183" s="136" t="s">
        <v>307</v>
      </c>
      <c r="J183" s="137">
        <f>BK183</f>
        <v>7204.2649999999994</v>
      </c>
      <c r="L183" s="126"/>
      <c r="M183" s="130"/>
      <c r="N183" s="131"/>
      <c r="O183" s="131"/>
      <c r="P183" s="132">
        <f>SUM(P184:P186)</f>
        <v>0</v>
      </c>
      <c r="Q183" s="131"/>
      <c r="R183" s="132">
        <f>SUM(R184:R186)</f>
        <v>0</v>
      </c>
      <c r="S183" s="131"/>
      <c r="T183" s="133">
        <f>SUM(T184:T186)</f>
        <v>0</v>
      </c>
      <c r="AR183" s="127" t="s">
        <v>152</v>
      </c>
      <c r="AT183" s="134" t="s">
        <v>70</v>
      </c>
      <c r="AU183" s="134" t="s">
        <v>79</v>
      </c>
      <c r="AY183" s="127" t="s">
        <v>143</v>
      </c>
      <c r="BK183" s="135">
        <f>SUM(BK184:BK186)</f>
        <v>7204.2649999999994</v>
      </c>
    </row>
    <row r="184" spans="1:65" s="2" customFormat="1" ht="24" customHeight="1">
      <c r="A184" s="26"/>
      <c r="B184" s="138"/>
      <c r="C184" s="139" t="s">
        <v>308</v>
      </c>
      <c r="D184" s="139" t="s">
        <v>147</v>
      </c>
      <c r="E184" s="140" t="s">
        <v>309</v>
      </c>
      <c r="F184" s="141" t="s">
        <v>310</v>
      </c>
      <c r="G184" s="142" t="s">
        <v>150</v>
      </c>
      <c r="H184" s="143">
        <v>227.381</v>
      </c>
      <c r="I184" s="143">
        <v>14.762</v>
      </c>
      <c r="J184" s="143">
        <f>ROUND(I184*H184,3)</f>
        <v>3356.598</v>
      </c>
      <c r="K184" s="144"/>
      <c r="L184" s="27"/>
      <c r="M184" s="145" t="s">
        <v>1</v>
      </c>
      <c r="N184" s="146" t="s">
        <v>37</v>
      </c>
      <c r="O184" s="147">
        <v>0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178</v>
      </c>
      <c r="AT184" s="149" t="s">
        <v>147</v>
      </c>
      <c r="AU184" s="149" t="s">
        <v>152</v>
      </c>
      <c r="AY184" s="14" t="s">
        <v>143</v>
      </c>
      <c r="BE184" s="150">
        <f>IF(N184="základná",J184,0)</f>
        <v>0</v>
      </c>
      <c r="BF184" s="150">
        <f>IF(N184="znížená",J184,0)</f>
        <v>3356.598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4" t="s">
        <v>152</v>
      </c>
      <c r="BK184" s="151">
        <f>ROUND(I184*H184,3)</f>
        <v>3356.598</v>
      </c>
      <c r="BL184" s="14" t="s">
        <v>178</v>
      </c>
      <c r="BM184" s="149" t="s">
        <v>311</v>
      </c>
    </row>
    <row r="185" spans="1:65" s="2" customFormat="1" ht="24" customHeight="1">
      <c r="A185" s="26"/>
      <c r="B185" s="138"/>
      <c r="C185" s="152" t="s">
        <v>202</v>
      </c>
      <c r="D185" s="152" t="s">
        <v>175</v>
      </c>
      <c r="E185" s="153" t="s">
        <v>312</v>
      </c>
      <c r="F185" s="154" t="s">
        <v>313</v>
      </c>
      <c r="G185" s="155" t="s">
        <v>150</v>
      </c>
      <c r="H185" s="156">
        <v>227.381</v>
      </c>
      <c r="I185" s="156">
        <v>16.22</v>
      </c>
      <c r="J185" s="156">
        <f>ROUND(I185*H185,3)</f>
        <v>3688.12</v>
      </c>
      <c r="K185" s="157"/>
      <c r="L185" s="158"/>
      <c r="M185" s="159" t="s">
        <v>1</v>
      </c>
      <c r="N185" s="160" t="s">
        <v>37</v>
      </c>
      <c r="O185" s="147">
        <v>0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9" t="s">
        <v>209</v>
      </c>
      <c r="AT185" s="149" t="s">
        <v>175</v>
      </c>
      <c r="AU185" s="149" t="s">
        <v>152</v>
      </c>
      <c r="AY185" s="14" t="s">
        <v>143</v>
      </c>
      <c r="BE185" s="150">
        <f>IF(N185="základná",J185,0)</f>
        <v>0</v>
      </c>
      <c r="BF185" s="150">
        <f>IF(N185="znížená",J185,0)</f>
        <v>3688.12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4" t="s">
        <v>152</v>
      </c>
      <c r="BK185" s="151">
        <f>ROUND(I185*H185,3)</f>
        <v>3688.12</v>
      </c>
      <c r="BL185" s="14" t="s">
        <v>178</v>
      </c>
      <c r="BM185" s="149" t="s">
        <v>314</v>
      </c>
    </row>
    <row r="186" spans="1:65" s="2" customFormat="1" ht="24" customHeight="1">
      <c r="A186" s="26"/>
      <c r="B186" s="138"/>
      <c r="C186" s="139" t="s">
        <v>315</v>
      </c>
      <c r="D186" s="139" t="s">
        <v>147</v>
      </c>
      <c r="E186" s="140" t="s">
        <v>316</v>
      </c>
      <c r="F186" s="141" t="s">
        <v>317</v>
      </c>
      <c r="G186" s="142" t="s">
        <v>292</v>
      </c>
      <c r="H186" s="143">
        <v>80.402000000000001</v>
      </c>
      <c r="I186" s="143">
        <v>1.98436755</v>
      </c>
      <c r="J186" s="143">
        <f>ROUND(I186*H186,3)</f>
        <v>159.547</v>
      </c>
      <c r="K186" s="144"/>
      <c r="L186" s="27"/>
      <c r="M186" s="145" t="s">
        <v>1</v>
      </c>
      <c r="N186" s="146" t="s">
        <v>37</v>
      </c>
      <c r="O186" s="147">
        <v>0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178</v>
      </c>
      <c r="AT186" s="149" t="s">
        <v>147</v>
      </c>
      <c r="AU186" s="149" t="s">
        <v>152</v>
      </c>
      <c r="AY186" s="14" t="s">
        <v>143</v>
      </c>
      <c r="BE186" s="150">
        <f>IF(N186="základná",J186,0)</f>
        <v>0</v>
      </c>
      <c r="BF186" s="150">
        <f>IF(N186="znížená",J186,0)</f>
        <v>159.547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4" t="s">
        <v>152</v>
      </c>
      <c r="BK186" s="151">
        <f>ROUND(I186*H186,3)</f>
        <v>159.547</v>
      </c>
      <c r="BL186" s="14" t="s">
        <v>178</v>
      </c>
      <c r="BM186" s="149" t="s">
        <v>318</v>
      </c>
    </row>
    <row r="187" spans="1:65" s="12" customFormat="1" ht="22.9" customHeight="1">
      <c r="B187" s="126"/>
      <c r="D187" s="127" t="s">
        <v>70</v>
      </c>
      <c r="E187" s="136" t="s">
        <v>319</v>
      </c>
      <c r="F187" s="136" t="s">
        <v>320</v>
      </c>
      <c r="J187" s="137">
        <f>BK187</f>
        <v>2148.3560000000002</v>
      </c>
      <c r="L187" s="126"/>
      <c r="M187" s="130"/>
      <c r="N187" s="131"/>
      <c r="O187" s="131"/>
      <c r="P187" s="132">
        <f>P188</f>
        <v>0</v>
      </c>
      <c r="Q187" s="131"/>
      <c r="R187" s="132">
        <f>R188</f>
        <v>0</v>
      </c>
      <c r="S187" s="131"/>
      <c r="T187" s="133">
        <f>T188</f>
        <v>0</v>
      </c>
      <c r="AR187" s="127" t="s">
        <v>152</v>
      </c>
      <c r="AT187" s="134" t="s">
        <v>70</v>
      </c>
      <c r="AU187" s="134" t="s">
        <v>79</v>
      </c>
      <c r="AY187" s="127" t="s">
        <v>143</v>
      </c>
      <c r="BK187" s="135">
        <f>BK188</f>
        <v>2148.3560000000002</v>
      </c>
    </row>
    <row r="188" spans="1:65" s="2" customFormat="1" ht="24" customHeight="1">
      <c r="A188" s="26"/>
      <c r="B188" s="138"/>
      <c r="C188" s="139" t="s">
        <v>206</v>
      </c>
      <c r="D188" s="139" t="s">
        <v>147</v>
      </c>
      <c r="E188" s="140" t="s">
        <v>321</v>
      </c>
      <c r="F188" s="141" t="s">
        <v>322</v>
      </c>
      <c r="G188" s="142" t="s">
        <v>150</v>
      </c>
      <c r="H188" s="143">
        <v>295.185</v>
      </c>
      <c r="I188" s="143">
        <v>7.2779999999999996</v>
      </c>
      <c r="J188" s="143">
        <f>ROUND(I188*H188,3)</f>
        <v>2148.3560000000002</v>
      </c>
      <c r="K188" s="144"/>
      <c r="L188" s="27"/>
      <c r="M188" s="145" t="s">
        <v>1</v>
      </c>
      <c r="N188" s="146" t="s">
        <v>37</v>
      </c>
      <c r="O188" s="147">
        <v>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178</v>
      </c>
      <c r="AT188" s="149" t="s">
        <v>147</v>
      </c>
      <c r="AU188" s="149" t="s">
        <v>152</v>
      </c>
      <c r="AY188" s="14" t="s">
        <v>143</v>
      </c>
      <c r="BE188" s="150">
        <f>IF(N188="základná",J188,0)</f>
        <v>0</v>
      </c>
      <c r="BF188" s="150">
        <f>IF(N188="znížená",J188,0)</f>
        <v>2148.3560000000002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152</v>
      </c>
      <c r="BK188" s="151">
        <f>ROUND(I188*H188,3)</f>
        <v>2148.3560000000002</v>
      </c>
      <c r="BL188" s="14" t="s">
        <v>178</v>
      </c>
      <c r="BM188" s="149" t="s">
        <v>323</v>
      </c>
    </row>
    <row r="189" spans="1:65" s="12" customFormat="1" ht="22.9" customHeight="1">
      <c r="B189" s="126"/>
      <c r="D189" s="127" t="s">
        <v>70</v>
      </c>
      <c r="E189" s="136" t="s">
        <v>324</v>
      </c>
      <c r="F189" s="136" t="s">
        <v>325</v>
      </c>
      <c r="J189" s="137">
        <f>BK189</f>
        <v>783.13400000000001</v>
      </c>
      <c r="L189" s="126"/>
      <c r="M189" s="130"/>
      <c r="N189" s="131"/>
      <c r="O189" s="131"/>
      <c r="P189" s="132">
        <f>SUM(P190:P193)</f>
        <v>0</v>
      </c>
      <c r="Q189" s="131"/>
      <c r="R189" s="132">
        <f>SUM(R190:R193)</f>
        <v>0</v>
      </c>
      <c r="S189" s="131"/>
      <c r="T189" s="133">
        <f>SUM(T190:T193)</f>
        <v>0</v>
      </c>
      <c r="AR189" s="127" t="s">
        <v>152</v>
      </c>
      <c r="AT189" s="134" t="s">
        <v>70</v>
      </c>
      <c r="AU189" s="134" t="s">
        <v>79</v>
      </c>
      <c r="AY189" s="127" t="s">
        <v>143</v>
      </c>
      <c r="BK189" s="135">
        <f>SUM(BK190:BK193)</f>
        <v>783.13400000000001</v>
      </c>
    </row>
    <row r="190" spans="1:65" s="2" customFormat="1" ht="16.5" customHeight="1">
      <c r="A190" s="26"/>
      <c r="B190" s="138"/>
      <c r="C190" s="139" t="s">
        <v>326</v>
      </c>
      <c r="D190" s="139" t="s">
        <v>147</v>
      </c>
      <c r="E190" s="140" t="s">
        <v>327</v>
      </c>
      <c r="F190" s="141" t="s">
        <v>328</v>
      </c>
      <c r="G190" s="142" t="s">
        <v>150</v>
      </c>
      <c r="H190" s="143">
        <v>132.38</v>
      </c>
      <c r="I190" s="143">
        <v>0.749</v>
      </c>
      <c r="J190" s="143">
        <f>ROUND(I190*H190,3)</f>
        <v>99.153000000000006</v>
      </c>
      <c r="K190" s="144"/>
      <c r="L190" s="27"/>
      <c r="M190" s="145" t="s">
        <v>1</v>
      </c>
      <c r="N190" s="146" t="s">
        <v>37</v>
      </c>
      <c r="O190" s="147">
        <v>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9" t="s">
        <v>178</v>
      </c>
      <c r="AT190" s="149" t="s">
        <v>147</v>
      </c>
      <c r="AU190" s="149" t="s">
        <v>152</v>
      </c>
      <c r="AY190" s="14" t="s">
        <v>143</v>
      </c>
      <c r="BE190" s="150">
        <f>IF(N190="základná",J190,0)</f>
        <v>0</v>
      </c>
      <c r="BF190" s="150">
        <f>IF(N190="znížená",J190,0)</f>
        <v>99.153000000000006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4" t="s">
        <v>152</v>
      </c>
      <c r="BK190" s="151">
        <f>ROUND(I190*H190,3)</f>
        <v>99.153000000000006</v>
      </c>
      <c r="BL190" s="14" t="s">
        <v>178</v>
      </c>
      <c r="BM190" s="149" t="s">
        <v>329</v>
      </c>
    </row>
    <row r="191" spans="1:65" s="2" customFormat="1" ht="16.5" customHeight="1">
      <c r="A191" s="26"/>
      <c r="B191" s="138"/>
      <c r="C191" s="139" t="s">
        <v>209</v>
      </c>
      <c r="D191" s="139" t="s">
        <v>147</v>
      </c>
      <c r="E191" s="140" t="s">
        <v>330</v>
      </c>
      <c r="F191" s="141" t="s">
        <v>331</v>
      </c>
      <c r="G191" s="142" t="s">
        <v>150</v>
      </c>
      <c r="H191" s="143">
        <v>270.14</v>
      </c>
      <c r="I191" s="143">
        <v>0.435</v>
      </c>
      <c r="J191" s="143">
        <f>ROUND(I191*H191,3)</f>
        <v>117.511</v>
      </c>
      <c r="K191" s="144"/>
      <c r="L191" s="27"/>
      <c r="M191" s="145" t="s">
        <v>1</v>
      </c>
      <c r="N191" s="146" t="s">
        <v>37</v>
      </c>
      <c r="O191" s="147">
        <v>0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178</v>
      </c>
      <c r="AT191" s="149" t="s">
        <v>147</v>
      </c>
      <c r="AU191" s="149" t="s">
        <v>152</v>
      </c>
      <c r="AY191" s="14" t="s">
        <v>143</v>
      </c>
      <c r="BE191" s="150">
        <f>IF(N191="základná",J191,0)</f>
        <v>0</v>
      </c>
      <c r="BF191" s="150">
        <f>IF(N191="znížená",J191,0)</f>
        <v>117.511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152</v>
      </c>
      <c r="BK191" s="151">
        <f>ROUND(I191*H191,3)</f>
        <v>117.511</v>
      </c>
      <c r="BL191" s="14" t="s">
        <v>178</v>
      </c>
      <c r="BM191" s="149" t="s">
        <v>332</v>
      </c>
    </row>
    <row r="192" spans="1:65" s="2" customFormat="1" ht="24" customHeight="1">
      <c r="A192" s="26"/>
      <c r="B192" s="138"/>
      <c r="C192" s="139" t="s">
        <v>333</v>
      </c>
      <c r="D192" s="139" t="s">
        <v>147</v>
      </c>
      <c r="E192" s="140" t="s">
        <v>334</v>
      </c>
      <c r="F192" s="141" t="s">
        <v>335</v>
      </c>
      <c r="G192" s="142" t="s">
        <v>150</v>
      </c>
      <c r="H192" s="143">
        <v>270.14</v>
      </c>
      <c r="I192" s="143">
        <v>0.53500000000000003</v>
      </c>
      <c r="J192" s="143">
        <f>ROUND(I192*H192,3)</f>
        <v>144.52500000000001</v>
      </c>
      <c r="K192" s="144"/>
      <c r="L192" s="27"/>
      <c r="M192" s="145" t="s">
        <v>1</v>
      </c>
      <c r="N192" s="146" t="s">
        <v>37</v>
      </c>
      <c r="O192" s="147">
        <v>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9" t="s">
        <v>178</v>
      </c>
      <c r="AT192" s="149" t="s">
        <v>147</v>
      </c>
      <c r="AU192" s="149" t="s">
        <v>152</v>
      </c>
      <c r="AY192" s="14" t="s">
        <v>143</v>
      </c>
      <c r="BE192" s="150">
        <f>IF(N192="základná",J192,0)</f>
        <v>0</v>
      </c>
      <c r="BF192" s="150">
        <f>IF(N192="znížená",J192,0)</f>
        <v>144.52500000000001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4" t="s">
        <v>152</v>
      </c>
      <c r="BK192" s="151">
        <f>ROUND(I192*H192,3)</f>
        <v>144.52500000000001</v>
      </c>
      <c r="BL192" s="14" t="s">
        <v>178</v>
      </c>
      <c r="BM192" s="149" t="s">
        <v>336</v>
      </c>
    </row>
    <row r="193" spans="1:65" s="2" customFormat="1" ht="36" customHeight="1">
      <c r="A193" s="26"/>
      <c r="B193" s="138"/>
      <c r="C193" s="139" t="s">
        <v>212</v>
      </c>
      <c r="D193" s="139" t="s">
        <v>147</v>
      </c>
      <c r="E193" s="140" t="s">
        <v>337</v>
      </c>
      <c r="F193" s="141" t="s">
        <v>338</v>
      </c>
      <c r="G193" s="142" t="s">
        <v>150</v>
      </c>
      <c r="H193" s="143">
        <v>244.04</v>
      </c>
      <c r="I193" s="143">
        <v>1.7290000000000001</v>
      </c>
      <c r="J193" s="143">
        <f>ROUND(I193*H193,3)</f>
        <v>421.94499999999999</v>
      </c>
      <c r="K193" s="144"/>
      <c r="L193" s="27"/>
      <c r="M193" s="145" t="s">
        <v>1</v>
      </c>
      <c r="N193" s="146" t="s">
        <v>37</v>
      </c>
      <c r="O193" s="147">
        <v>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9" t="s">
        <v>178</v>
      </c>
      <c r="AT193" s="149" t="s">
        <v>147</v>
      </c>
      <c r="AU193" s="149" t="s">
        <v>152</v>
      </c>
      <c r="AY193" s="14" t="s">
        <v>143</v>
      </c>
      <c r="BE193" s="150">
        <f>IF(N193="základná",J193,0)</f>
        <v>0</v>
      </c>
      <c r="BF193" s="150">
        <f>IF(N193="znížená",J193,0)</f>
        <v>421.94499999999999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4" t="s">
        <v>152</v>
      </c>
      <c r="BK193" s="151">
        <f>ROUND(I193*H193,3)</f>
        <v>421.94499999999999</v>
      </c>
      <c r="BL193" s="14" t="s">
        <v>178</v>
      </c>
      <c r="BM193" s="149" t="s">
        <v>339</v>
      </c>
    </row>
    <row r="194" spans="1:65" s="12" customFormat="1" ht="25.9" customHeight="1">
      <c r="B194" s="126"/>
      <c r="D194" s="127" t="s">
        <v>70</v>
      </c>
      <c r="E194" s="128" t="s">
        <v>175</v>
      </c>
      <c r="F194" s="128" t="s">
        <v>340</v>
      </c>
      <c r="J194" s="129">
        <f>BK194</f>
        <v>1303.6189999999999</v>
      </c>
      <c r="L194" s="126"/>
      <c r="M194" s="130"/>
      <c r="N194" s="131"/>
      <c r="O194" s="131"/>
      <c r="P194" s="132">
        <f>P195</f>
        <v>0</v>
      </c>
      <c r="Q194" s="131"/>
      <c r="R194" s="132">
        <f>R195</f>
        <v>0</v>
      </c>
      <c r="S194" s="131"/>
      <c r="T194" s="133">
        <f>T195</f>
        <v>0</v>
      </c>
      <c r="AR194" s="127" t="s">
        <v>144</v>
      </c>
      <c r="AT194" s="134" t="s">
        <v>70</v>
      </c>
      <c r="AU194" s="134" t="s">
        <v>71</v>
      </c>
      <c r="AY194" s="127" t="s">
        <v>143</v>
      </c>
      <c r="BK194" s="135">
        <f>BK195</f>
        <v>1303.6189999999999</v>
      </c>
    </row>
    <row r="195" spans="1:65" s="12" customFormat="1" ht="22.9" customHeight="1">
      <c r="B195" s="126"/>
      <c r="D195" s="127" t="s">
        <v>70</v>
      </c>
      <c r="E195" s="136" t="s">
        <v>341</v>
      </c>
      <c r="F195" s="136" t="s">
        <v>342</v>
      </c>
      <c r="J195" s="137">
        <f>BK195</f>
        <v>1303.6189999999999</v>
      </c>
      <c r="L195" s="126"/>
      <c r="M195" s="130"/>
      <c r="N195" s="131"/>
      <c r="O195" s="131"/>
      <c r="P195" s="132">
        <f>P196</f>
        <v>0</v>
      </c>
      <c r="Q195" s="131"/>
      <c r="R195" s="132">
        <f>R196</f>
        <v>0</v>
      </c>
      <c r="S195" s="131"/>
      <c r="T195" s="133">
        <f>T196</f>
        <v>0</v>
      </c>
      <c r="AR195" s="127" t="s">
        <v>144</v>
      </c>
      <c r="AT195" s="134" t="s">
        <v>70</v>
      </c>
      <c r="AU195" s="134" t="s">
        <v>79</v>
      </c>
      <c r="AY195" s="127" t="s">
        <v>143</v>
      </c>
      <c r="BK195" s="135">
        <f>BK196</f>
        <v>1303.6189999999999</v>
      </c>
    </row>
    <row r="196" spans="1:65" s="2" customFormat="1" ht="24" customHeight="1">
      <c r="A196" s="26"/>
      <c r="B196" s="138"/>
      <c r="C196" s="139" t="s">
        <v>221</v>
      </c>
      <c r="D196" s="139" t="s">
        <v>147</v>
      </c>
      <c r="E196" s="140" t="s">
        <v>343</v>
      </c>
      <c r="F196" s="141" t="s">
        <v>344</v>
      </c>
      <c r="G196" s="142" t="s">
        <v>172</v>
      </c>
      <c r="H196" s="143">
        <v>1</v>
      </c>
      <c r="I196" s="143">
        <v>1303.6189999999999</v>
      </c>
      <c r="J196" s="143">
        <f>ROUND(I196*H196,3)</f>
        <v>1303.6189999999999</v>
      </c>
      <c r="K196" s="144"/>
      <c r="L196" s="27"/>
      <c r="M196" s="145" t="s">
        <v>1</v>
      </c>
      <c r="N196" s="146" t="s">
        <v>37</v>
      </c>
      <c r="O196" s="147">
        <v>0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9" t="s">
        <v>276</v>
      </c>
      <c r="AT196" s="149" t="s">
        <v>147</v>
      </c>
      <c r="AU196" s="149" t="s">
        <v>152</v>
      </c>
      <c r="AY196" s="14" t="s">
        <v>143</v>
      </c>
      <c r="BE196" s="150">
        <f>IF(N196="základná",J196,0)</f>
        <v>0</v>
      </c>
      <c r="BF196" s="150">
        <f>IF(N196="znížená",J196,0)</f>
        <v>1303.6189999999999</v>
      </c>
      <c r="BG196" s="150">
        <f>IF(N196="zákl. prenesená",J196,0)</f>
        <v>0</v>
      </c>
      <c r="BH196" s="150">
        <f>IF(N196="zníž. prenesená",J196,0)</f>
        <v>0</v>
      </c>
      <c r="BI196" s="150">
        <f>IF(N196="nulová",J196,0)</f>
        <v>0</v>
      </c>
      <c r="BJ196" s="14" t="s">
        <v>152</v>
      </c>
      <c r="BK196" s="151">
        <f>ROUND(I196*H196,3)</f>
        <v>1303.6189999999999</v>
      </c>
      <c r="BL196" s="14" t="s">
        <v>276</v>
      </c>
      <c r="BM196" s="149" t="s">
        <v>345</v>
      </c>
    </row>
    <row r="197" spans="1:65" s="12" customFormat="1" ht="25.9" customHeight="1">
      <c r="B197" s="126"/>
      <c r="D197" s="127" t="s">
        <v>70</v>
      </c>
      <c r="E197" s="128" t="s">
        <v>346</v>
      </c>
      <c r="F197" s="128" t="s">
        <v>347</v>
      </c>
      <c r="J197" s="129">
        <f>BK197</f>
        <v>0</v>
      </c>
      <c r="L197" s="126"/>
      <c r="M197" s="161"/>
      <c r="N197" s="162"/>
      <c r="O197" s="162"/>
      <c r="P197" s="163">
        <v>0</v>
      </c>
      <c r="Q197" s="162"/>
      <c r="R197" s="163">
        <v>0</v>
      </c>
      <c r="S197" s="162"/>
      <c r="T197" s="164">
        <v>0</v>
      </c>
      <c r="AR197" s="127" t="s">
        <v>79</v>
      </c>
      <c r="AT197" s="134" t="s">
        <v>70</v>
      </c>
      <c r="AU197" s="134" t="s">
        <v>71</v>
      </c>
      <c r="AY197" s="127" t="s">
        <v>143</v>
      </c>
      <c r="BK197" s="135">
        <v>0</v>
      </c>
    </row>
    <row r="198" spans="1:65" s="2" customFormat="1" ht="6.95" customHeight="1">
      <c r="A198" s="26"/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7"/>
      <c r="M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</sheetData>
  <autoFilter ref="C131:K197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3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1441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1615</v>
      </c>
      <c r="F9" s="234"/>
      <c r="G9" s="234"/>
      <c r="H9" s="234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3118.7939999999999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J115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3118.79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customHeight="1">
      <c r="A35" s="174"/>
      <c r="B35" s="27"/>
      <c r="C35" s="174"/>
      <c r="D35" s="93" t="s">
        <v>35</v>
      </c>
      <c r="E35" s="173" t="s">
        <v>36</v>
      </c>
      <c r="F35" s="94">
        <f>ROUND((SUM(BE115:BE116) + SUM(BE136:BE202)),  2)</f>
        <v>0</v>
      </c>
      <c r="G35" s="174"/>
      <c r="H35" s="174"/>
      <c r="I35" s="95">
        <v>0.2</v>
      </c>
      <c r="J35" s="94">
        <f>ROUND(((SUM(BE115:BE116) + SUM(BE136:BE202))*I35),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ROUND((SUM(BF115:BF116) + SUM(BF136:BF202)),  2)</f>
        <v>3118.79</v>
      </c>
      <c r="G36" s="174"/>
      <c r="H36" s="174"/>
      <c r="I36" s="95">
        <v>0.2</v>
      </c>
      <c r="J36" s="94">
        <f>ROUND(((SUM(BF115:BF116) + SUM(BF136:BF202))*I36),  2)</f>
        <v>623.76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ROUND((SUM(BG115:BG116) + SUM(BG136:BG202)),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ROUND((SUM(BH115:BH116) + SUM(BH136:BH202)),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ROUND((SUM(BI115:BI116) + SUM(BI136:BI202)),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3742.55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6"/>
      <c r="G85" s="236"/>
      <c r="H85" s="236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SO 02.1 - Modernizácia Kuchyne extra</v>
      </c>
      <c r="F87" s="234"/>
      <c r="G87" s="234"/>
      <c r="H87" s="234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J136</f>
        <v>3118.7939999999999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2:12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J137</f>
        <v>0</v>
      </c>
      <c r="L97" s="107"/>
    </row>
    <row r="98" spans="2:12" s="10" customFormat="1" ht="19.899999999999999" customHeight="1">
      <c r="B98" s="111"/>
      <c r="D98" s="112" t="s">
        <v>114</v>
      </c>
      <c r="E98" s="113"/>
      <c r="F98" s="113"/>
      <c r="G98" s="113"/>
      <c r="H98" s="113"/>
      <c r="I98" s="113"/>
      <c r="J98" s="114">
        <f>J138</f>
        <v>0</v>
      </c>
      <c r="L98" s="111"/>
    </row>
    <row r="99" spans="2:12" s="10" customFormat="1" ht="19.899999999999999" customHeight="1">
      <c r="B99" s="111"/>
      <c r="D99" s="112" t="s">
        <v>115</v>
      </c>
      <c r="E99" s="113"/>
      <c r="F99" s="113"/>
      <c r="G99" s="113"/>
      <c r="H99" s="113"/>
      <c r="I99" s="113"/>
      <c r="J99" s="114">
        <f>J140</f>
        <v>0</v>
      </c>
      <c r="L99" s="111"/>
    </row>
    <row r="100" spans="2:12" s="10" customFormat="1" ht="19.899999999999999" customHeight="1">
      <c r="B100" s="111"/>
      <c r="D100" s="112" t="s">
        <v>116</v>
      </c>
      <c r="E100" s="113"/>
      <c r="F100" s="113"/>
      <c r="G100" s="113"/>
      <c r="H100" s="113"/>
      <c r="I100" s="113"/>
      <c r="J100" s="114">
        <f>J148</f>
        <v>0</v>
      </c>
      <c r="L100" s="111"/>
    </row>
    <row r="101" spans="2:12" s="10" customFormat="1" ht="19.899999999999999" customHeight="1">
      <c r="B101" s="111"/>
      <c r="D101" s="112" t="s">
        <v>117</v>
      </c>
      <c r="E101" s="113"/>
      <c r="F101" s="113"/>
      <c r="G101" s="113"/>
      <c r="H101" s="113"/>
      <c r="I101" s="113"/>
      <c r="J101" s="114">
        <f>J161</f>
        <v>0</v>
      </c>
      <c r="L101" s="111"/>
    </row>
    <row r="102" spans="2:12" s="9" customFormat="1" ht="24.95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J163</f>
        <v>2767.7939999999999</v>
      </c>
      <c r="L102" s="107"/>
    </row>
    <row r="103" spans="2:12" s="10" customFormat="1" ht="19.899999999999999" customHeight="1">
      <c r="B103" s="111"/>
      <c r="D103" s="112" t="s">
        <v>119</v>
      </c>
      <c r="E103" s="113"/>
      <c r="F103" s="113"/>
      <c r="G103" s="113"/>
      <c r="H103" s="113"/>
      <c r="I103" s="113"/>
      <c r="J103" s="114">
        <f>J164</f>
        <v>1601.25</v>
      </c>
      <c r="L103" s="111"/>
    </row>
    <row r="104" spans="2:12" s="10" customFormat="1" ht="19.899999999999999" customHeight="1">
      <c r="B104" s="111"/>
      <c r="D104" s="112" t="s">
        <v>120</v>
      </c>
      <c r="E104" s="113"/>
      <c r="F104" s="113"/>
      <c r="G104" s="113"/>
      <c r="H104" s="113"/>
      <c r="I104" s="113"/>
      <c r="J104" s="114">
        <f>J169</f>
        <v>0</v>
      </c>
      <c r="L104" s="111"/>
    </row>
    <row r="105" spans="2:12" s="10" customFormat="1" ht="19.899999999999999" customHeight="1">
      <c r="B105" s="111"/>
      <c r="D105" s="112" t="s">
        <v>121</v>
      </c>
      <c r="E105" s="113"/>
      <c r="F105" s="113"/>
      <c r="G105" s="113"/>
      <c r="H105" s="113"/>
      <c r="I105" s="113"/>
      <c r="J105" s="114">
        <f>J173</f>
        <v>0</v>
      </c>
      <c r="L105" s="111"/>
    </row>
    <row r="106" spans="2:12" s="10" customFormat="1" ht="19.899999999999999" customHeight="1">
      <c r="B106" s="111"/>
      <c r="D106" s="112" t="s">
        <v>122</v>
      </c>
      <c r="E106" s="113"/>
      <c r="F106" s="113"/>
      <c r="G106" s="113"/>
      <c r="H106" s="113"/>
      <c r="I106" s="113"/>
      <c r="J106" s="114">
        <f>J182</f>
        <v>0</v>
      </c>
      <c r="L106" s="111"/>
    </row>
    <row r="107" spans="2:12" s="10" customFormat="1" ht="19.899999999999999" customHeight="1">
      <c r="B107" s="111"/>
      <c r="D107" s="112" t="s">
        <v>123</v>
      </c>
      <c r="E107" s="113"/>
      <c r="F107" s="113"/>
      <c r="G107" s="113"/>
      <c r="H107" s="113"/>
      <c r="I107" s="113"/>
      <c r="J107" s="114">
        <f>J186</f>
        <v>0</v>
      </c>
      <c r="L107" s="111"/>
    </row>
    <row r="108" spans="2:12" s="10" customFormat="1" ht="19.899999999999999" customHeight="1">
      <c r="B108" s="111"/>
      <c r="D108" s="112" t="s">
        <v>124</v>
      </c>
      <c r="E108" s="113"/>
      <c r="F108" s="113"/>
      <c r="G108" s="113"/>
      <c r="H108" s="113"/>
      <c r="I108" s="113"/>
      <c r="J108" s="114">
        <f>J190</f>
        <v>105.78</v>
      </c>
      <c r="L108" s="111"/>
    </row>
    <row r="109" spans="2:12" s="10" customFormat="1" ht="19.899999999999999" customHeight="1">
      <c r="B109" s="111"/>
      <c r="D109" s="112" t="s">
        <v>125</v>
      </c>
      <c r="E109" s="113"/>
      <c r="F109" s="113"/>
      <c r="G109" s="113"/>
      <c r="H109" s="113"/>
      <c r="I109" s="113"/>
      <c r="J109" s="114">
        <f>J194</f>
        <v>1060.7640000000001</v>
      </c>
      <c r="L109" s="111"/>
    </row>
    <row r="110" spans="2:12" s="9" customFormat="1" ht="24.95" customHeight="1">
      <c r="B110" s="107"/>
      <c r="D110" s="108" t="s">
        <v>126</v>
      </c>
      <c r="E110" s="109"/>
      <c r="F110" s="109"/>
      <c r="G110" s="109"/>
      <c r="H110" s="109"/>
      <c r="I110" s="109"/>
      <c r="J110" s="110">
        <f>J199</f>
        <v>351</v>
      </c>
      <c r="L110" s="107"/>
    </row>
    <row r="111" spans="2:12" s="10" customFormat="1" ht="19.899999999999999" customHeight="1">
      <c r="B111" s="111"/>
      <c r="D111" s="112" t="s">
        <v>1448</v>
      </c>
      <c r="E111" s="113"/>
      <c r="F111" s="113"/>
      <c r="G111" s="113"/>
      <c r="H111" s="113"/>
      <c r="I111" s="113"/>
      <c r="J111" s="114">
        <f>J200</f>
        <v>351</v>
      </c>
      <c r="L111" s="111"/>
    </row>
    <row r="112" spans="2:12" s="9" customFormat="1" ht="24.95" customHeight="1">
      <c r="B112" s="107"/>
      <c r="D112" s="108" t="s">
        <v>128</v>
      </c>
      <c r="E112" s="109"/>
      <c r="F112" s="109"/>
      <c r="G112" s="109"/>
      <c r="H112" s="109"/>
      <c r="I112" s="109"/>
      <c r="J112" s="110">
        <f>J202</f>
        <v>0</v>
      </c>
      <c r="L112" s="107"/>
    </row>
    <row r="113" spans="1:31" s="2" customFormat="1" ht="21.75" customHeight="1">
      <c r="A113" s="174"/>
      <c r="B113" s="27"/>
      <c r="C113" s="174"/>
      <c r="D113" s="174"/>
      <c r="E113" s="174"/>
      <c r="F113" s="174"/>
      <c r="G113" s="174"/>
      <c r="H113" s="174"/>
      <c r="I113" s="174"/>
      <c r="J113" s="174"/>
      <c r="K113" s="174"/>
      <c r="L113" s="36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</row>
    <row r="114" spans="1:31" s="2" customFormat="1" ht="6.95" customHeight="1">
      <c r="A114" s="174"/>
      <c r="B114" s="27"/>
      <c r="C114" s="174"/>
      <c r="D114" s="174"/>
      <c r="E114" s="174"/>
      <c r="F114" s="174"/>
      <c r="G114" s="174"/>
      <c r="H114" s="174"/>
      <c r="I114" s="174"/>
      <c r="J114" s="174"/>
      <c r="K114" s="17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31" s="2" customFormat="1" ht="29.25" customHeight="1">
      <c r="A115" s="174"/>
      <c r="B115" s="27"/>
      <c r="C115" s="106" t="s">
        <v>1449</v>
      </c>
      <c r="D115" s="174"/>
      <c r="E115" s="174"/>
      <c r="F115" s="174"/>
      <c r="G115" s="174"/>
      <c r="H115" s="174"/>
      <c r="I115" s="174"/>
      <c r="J115" s="178">
        <v>0</v>
      </c>
      <c r="K115" s="174"/>
      <c r="L115" s="36"/>
      <c r="N115" s="179" t="s">
        <v>35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31" s="2" customFormat="1" ht="18" customHeight="1">
      <c r="A116" s="174"/>
      <c r="B116" s="27"/>
      <c r="C116" s="174"/>
      <c r="D116" s="174"/>
      <c r="E116" s="174"/>
      <c r="F116" s="174"/>
      <c r="G116" s="174"/>
      <c r="H116" s="174"/>
      <c r="I116" s="174"/>
      <c r="J116" s="174"/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31" s="2" customFormat="1" ht="29.25" customHeight="1">
      <c r="A117" s="174"/>
      <c r="B117" s="27"/>
      <c r="C117" s="180" t="s">
        <v>1450</v>
      </c>
      <c r="D117" s="96"/>
      <c r="E117" s="96"/>
      <c r="F117" s="96"/>
      <c r="G117" s="96"/>
      <c r="H117" s="96"/>
      <c r="I117" s="96"/>
      <c r="J117" s="181">
        <f>ROUND(J96+J115,2)</f>
        <v>3118.79</v>
      </c>
      <c r="K117" s="96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31" s="2" customFormat="1" ht="6.95" customHeight="1">
      <c r="A118" s="174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22" spans="1:31" s="2" customFormat="1" ht="6.95" customHeight="1">
      <c r="A122" s="174"/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36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</row>
    <row r="123" spans="1:31" s="2" customFormat="1" ht="24.95" customHeight="1">
      <c r="A123" s="174"/>
      <c r="B123" s="27"/>
      <c r="C123" s="18" t="s">
        <v>129</v>
      </c>
      <c r="D123" s="174"/>
      <c r="E123" s="174"/>
      <c r="F123" s="174"/>
      <c r="G123" s="174"/>
      <c r="H123" s="174"/>
      <c r="I123" s="174"/>
      <c r="J123" s="174"/>
      <c r="K123" s="174"/>
      <c r="L123" s="36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</row>
    <row r="124" spans="1:31" s="2" customFormat="1" ht="6.95" customHeight="1">
      <c r="A124" s="174"/>
      <c r="B124" s="27"/>
      <c r="C124" s="174"/>
      <c r="D124" s="174"/>
      <c r="E124" s="174"/>
      <c r="F124" s="174"/>
      <c r="G124" s="174"/>
      <c r="H124" s="174"/>
      <c r="I124" s="174"/>
      <c r="J124" s="174"/>
      <c r="K124" s="174"/>
      <c r="L124" s="36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</row>
    <row r="125" spans="1:31" s="2" customFormat="1" ht="12" customHeight="1">
      <c r="A125" s="174"/>
      <c r="B125" s="27"/>
      <c r="C125" s="173" t="s">
        <v>12</v>
      </c>
      <c r="D125" s="174"/>
      <c r="E125" s="174"/>
      <c r="F125" s="174"/>
      <c r="G125" s="174"/>
      <c r="H125" s="174"/>
      <c r="I125" s="174"/>
      <c r="J125" s="174"/>
      <c r="K125" s="174"/>
      <c r="L125" s="36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</row>
    <row r="126" spans="1:31" s="2" customFormat="1" ht="23.25" customHeight="1">
      <c r="A126" s="174"/>
      <c r="B126" s="27"/>
      <c r="C126" s="174"/>
      <c r="D126" s="174"/>
      <c r="E126" s="235" t="str">
        <f>E7</f>
        <v>PRÍSTAVBA A STAVEBNÉ ÚPRAVY MŠ LEDNICKÉ ROVNE</v>
      </c>
      <c r="F126" s="236"/>
      <c r="G126" s="236"/>
      <c r="H126" s="236"/>
      <c r="I126" s="174"/>
      <c r="J126" s="174"/>
      <c r="K126" s="174"/>
      <c r="L126" s="36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</row>
    <row r="127" spans="1:31" s="2" customFormat="1" ht="12" customHeight="1">
      <c r="A127" s="174"/>
      <c r="B127" s="27"/>
      <c r="C127" s="173" t="s">
        <v>106</v>
      </c>
      <c r="D127" s="174"/>
      <c r="E127" s="174"/>
      <c r="F127" s="174"/>
      <c r="G127" s="174"/>
      <c r="H127" s="174"/>
      <c r="I127" s="174"/>
      <c r="J127" s="174"/>
      <c r="K127" s="174"/>
      <c r="L127" s="36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</row>
    <row r="128" spans="1:31" s="2" customFormat="1" ht="16.5" customHeight="1">
      <c r="A128" s="174"/>
      <c r="B128" s="27"/>
      <c r="C128" s="174"/>
      <c r="D128" s="174"/>
      <c r="E128" s="221" t="str">
        <f>E9</f>
        <v>SO 02.1 - Modernizácia Kuchyne extra</v>
      </c>
      <c r="F128" s="234"/>
      <c r="G128" s="234"/>
      <c r="H128" s="234"/>
      <c r="I128" s="174"/>
      <c r="J128" s="174"/>
      <c r="K128" s="174"/>
      <c r="L128" s="36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</row>
    <row r="129" spans="1:65" s="2" customFormat="1" ht="6.95" customHeight="1">
      <c r="A129" s="174"/>
      <c r="B129" s="27"/>
      <c r="C129" s="174"/>
      <c r="D129" s="174"/>
      <c r="E129" s="174"/>
      <c r="F129" s="174"/>
      <c r="G129" s="174"/>
      <c r="H129" s="174"/>
      <c r="I129" s="174"/>
      <c r="J129" s="174"/>
      <c r="K129" s="174"/>
      <c r="L129" s="36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</row>
    <row r="130" spans="1:65" s="2" customFormat="1" ht="12" customHeight="1">
      <c r="A130" s="174"/>
      <c r="B130" s="27"/>
      <c r="C130" s="173" t="s">
        <v>16</v>
      </c>
      <c r="D130" s="174"/>
      <c r="E130" s="174"/>
      <c r="F130" s="167" t="str">
        <f>F12</f>
        <v xml:space="preserve"> </v>
      </c>
      <c r="G130" s="174"/>
      <c r="H130" s="174"/>
      <c r="I130" s="173" t="s">
        <v>18</v>
      </c>
      <c r="J130" s="172">
        <f>IF(J12="","",J12)</f>
        <v>44210</v>
      </c>
      <c r="K130" s="174"/>
      <c r="L130" s="36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</row>
    <row r="131" spans="1:65" s="2" customFormat="1" ht="6.95" customHeight="1">
      <c r="A131" s="174"/>
      <c r="B131" s="27"/>
      <c r="C131" s="174"/>
      <c r="D131" s="174"/>
      <c r="E131" s="174"/>
      <c r="F131" s="174"/>
      <c r="G131" s="174"/>
      <c r="H131" s="174"/>
      <c r="I131" s="174"/>
      <c r="J131" s="174"/>
      <c r="K131" s="174"/>
      <c r="L131" s="36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</row>
    <row r="132" spans="1:65" s="2" customFormat="1" ht="15.2" customHeight="1">
      <c r="A132" s="174"/>
      <c r="B132" s="27"/>
      <c r="C132" s="173" t="s">
        <v>19</v>
      </c>
      <c r="D132" s="174"/>
      <c r="E132" s="174"/>
      <c r="F132" s="167" t="str">
        <f>E15</f>
        <v>Obec Lednické Rovne</v>
      </c>
      <c r="G132" s="174"/>
      <c r="H132" s="174"/>
      <c r="I132" s="173" t="s">
        <v>26</v>
      </c>
      <c r="J132" s="169" t="str">
        <f>E21</f>
        <v xml:space="preserve"> </v>
      </c>
      <c r="K132" s="174"/>
      <c r="L132" s="36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</row>
    <row r="133" spans="1:65" s="2" customFormat="1" ht="15.2" customHeight="1">
      <c r="A133" s="174"/>
      <c r="B133" s="27"/>
      <c r="C133" s="173" t="s">
        <v>22</v>
      </c>
      <c r="D133" s="174"/>
      <c r="E133" s="174"/>
      <c r="F133" s="167" t="str">
        <f>IF(E18="","",E18)</f>
        <v>Last solution s.r.o.</v>
      </c>
      <c r="G133" s="174"/>
      <c r="H133" s="174"/>
      <c r="I133" s="173" t="s">
        <v>29</v>
      </c>
      <c r="J133" s="169" t="str">
        <f>E24</f>
        <v xml:space="preserve"> </v>
      </c>
      <c r="K133" s="174"/>
      <c r="L133" s="36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</row>
    <row r="134" spans="1:65" s="2" customFormat="1" ht="10.35" customHeight="1">
      <c r="A134" s="174"/>
      <c r="B134" s="27"/>
      <c r="C134" s="174"/>
      <c r="D134" s="174"/>
      <c r="E134" s="174"/>
      <c r="F134" s="174"/>
      <c r="G134" s="174"/>
      <c r="H134" s="174"/>
      <c r="I134" s="174"/>
      <c r="J134" s="174"/>
      <c r="K134" s="174"/>
      <c r="L134" s="36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</row>
    <row r="135" spans="1:65" s="11" customFormat="1" ht="29.25" customHeight="1">
      <c r="A135" s="115"/>
      <c r="B135" s="116"/>
      <c r="C135" s="117" t="s">
        <v>130</v>
      </c>
      <c r="D135" s="118" t="s">
        <v>56</v>
      </c>
      <c r="E135" s="118" t="s">
        <v>52</v>
      </c>
      <c r="F135" s="118" t="s">
        <v>53</v>
      </c>
      <c r="G135" s="118" t="s">
        <v>131</v>
      </c>
      <c r="H135" s="118" t="s">
        <v>132</v>
      </c>
      <c r="I135" s="118" t="s">
        <v>133</v>
      </c>
      <c r="J135" s="119" t="s">
        <v>110</v>
      </c>
      <c r="K135" s="120" t="s">
        <v>134</v>
      </c>
      <c r="L135" s="121"/>
      <c r="M135" s="56" t="s">
        <v>1</v>
      </c>
      <c r="N135" s="57" t="s">
        <v>35</v>
      </c>
      <c r="O135" s="57" t="s">
        <v>135</v>
      </c>
      <c r="P135" s="57" t="s">
        <v>136</v>
      </c>
      <c r="Q135" s="57" t="s">
        <v>137</v>
      </c>
      <c r="R135" s="57" t="s">
        <v>138</v>
      </c>
      <c r="S135" s="57" t="s">
        <v>139</v>
      </c>
      <c r="T135" s="58" t="s">
        <v>140</v>
      </c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</row>
    <row r="136" spans="1:65" s="2" customFormat="1" ht="22.9" customHeight="1">
      <c r="A136" s="174"/>
      <c r="B136" s="27"/>
      <c r="C136" s="63" t="s">
        <v>111</v>
      </c>
      <c r="D136" s="174"/>
      <c r="E136" s="174"/>
      <c r="F136" s="174"/>
      <c r="G136" s="174"/>
      <c r="H136" s="174"/>
      <c r="I136" s="174"/>
      <c r="J136" s="122">
        <f>BK136</f>
        <v>3118.7939999999999</v>
      </c>
      <c r="K136" s="174"/>
      <c r="L136" s="27"/>
      <c r="M136" s="59"/>
      <c r="N136" s="50"/>
      <c r="O136" s="60"/>
      <c r="P136" s="123">
        <f>P137+P163+P199+P202</f>
        <v>0</v>
      </c>
      <c r="Q136" s="60"/>
      <c r="R136" s="123">
        <f>R137+R163+R199+R202</f>
        <v>0</v>
      </c>
      <c r="S136" s="60"/>
      <c r="T136" s="124">
        <f>T137+T163+T199+T202</f>
        <v>0</v>
      </c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T136" s="14" t="s">
        <v>70</v>
      </c>
      <c r="AU136" s="14" t="s">
        <v>112</v>
      </c>
      <c r="BK136" s="125">
        <f>BK137+BK163+BK199+BK202</f>
        <v>3118.7939999999999</v>
      </c>
    </row>
    <row r="137" spans="1:65" s="12" customFormat="1" ht="25.9" customHeight="1">
      <c r="B137" s="126"/>
      <c r="D137" s="127" t="s">
        <v>70</v>
      </c>
      <c r="E137" s="128" t="s">
        <v>141</v>
      </c>
      <c r="F137" s="128" t="s">
        <v>142</v>
      </c>
      <c r="J137" s="129">
        <f>BK137</f>
        <v>0</v>
      </c>
      <c r="L137" s="126"/>
      <c r="M137" s="130"/>
      <c r="N137" s="131"/>
      <c r="O137" s="131"/>
      <c r="P137" s="132">
        <f>P138+P140+P148+P161</f>
        <v>0</v>
      </c>
      <c r="Q137" s="131"/>
      <c r="R137" s="132">
        <f>R138+R140+R148+R161</f>
        <v>0</v>
      </c>
      <c r="S137" s="131"/>
      <c r="T137" s="133">
        <f>T138+T140+T148+T161</f>
        <v>0</v>
      </c>
      <c r="AR137" s="127" t="s">
        <v>79</v>
      </c>
      <c r="AT137" s="134" t="s">
        <v>70</v>
      </c>
      <c r="AU137" s="134" t="s">
        <v>71</v>
      </c>
      <c r="AY137" s="127" t="s">
        <v>143</v>
      </c>
      <c r="BK137" s="135">
        <f>BK138+BK140+BK148+BK161</f>
        <v>0</v>
      </c>
    </row>
    <row r="138" spans="1:65" s="12" customFormat="1" ht="22.9" customHeight="1">
      <c r="B138" s="126"/>
      <c r="D138" s="127" t="s">
        <v>70</v>
      </c>
      <c r="E138" s="136" t="s">
        <v>144</v>
      </c>
      <c r="F138" s="136" t="s">
        <v>145</v>
      </c>
      <c r="J138" s="137">
        <f>BK138</f>
        <v>0</v>
      </c>
      <c r="L138" s="126"/>
      <c r="M138" s="130"/>
      <c r="N138" s="131"/>
      <c r="O138" s="131"/>
      <c r="P138" s="132">
        <f>P139</f>
        <v>0</v>
      </c>
      <c r="Q138" s="131"/>
      <c r="R138" s="132">
        <f>R139</f>
        <v>0</v>
      </c>
      <c r="S138" s="131"/>
      <c r="T138" s="133">
        <f>T139</f>
        <v>0</v>
      </c>
      <c r="AR138" s="127" t="s">
        <v>79</v>
      </c>
      <c r="AT138" s="134" t="s">
        <v>70</v>
      </c>
      <c r="AU138" s="134" t="s">
        <v>79</v>
      </c>
      <c r="AY138" s="127" t="s">
        <v>143</v>
      </c>
      <c r="BK138" s="135">
        <f>BK139</f>
        <v>0</v>
      </c>
    </row>
    <row r="139" spans="1:65" s="2" customFormat="1" ht="14.45" customHeight="1">
      <c r="A139" s="174"/>
      <c r="B139" s="138"/>
      <c r="C139" s="139" t="s">
        <v>146</v>
      </c>
      <c r="D139" s="139" t="s">
        <v>147</v>
      </c>
      <c r="E139" s="140" t="s">
        <v>148</v>
      </c>
      <c r="F139" s="141" t="s">
        <v>149</v>
      </c>
      <c r="G139" s="142" t="s">
        <v>150</v>
      </c>
      <c r="H139" s="143">
        <v>0</v>
      </c>
      <c r="I139" s="143">
        <v>24.762</v>
      </c>
      <c r="J139" s="143">
        <f>ROUND(I139*H139,3)</f>
        <v>0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R139" s="149" t="s">
        <v>151</v>
      </c>
      <c r="AT139" s="149" t="s">
        <v>147</v>
      </c>
      <c r="AU139" s="149" t="s">
        <v>152</v>
      </c>
      <c r="AY139" s="14" t="s">
        <v>143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4" t="s">
        <v>152</v>
      </c>
      <c r="BK139" s="151">
        <f>ROUND(I139*H139,3)</f>
        <v>0</v>
      </c>
      <c r="BL139" s="14" t="s">
        <v>151</v>
      </c>
      <c r="BM139" s="149" t="s">
        <v>152</v>
      </c>
    </row>
    <row r="140" spans="1:65" s="12" customFormat="1" ht="22.9" customHeight="1">
      <c r="B140" s="126"/>
      <c r="D140" s="127" t="s">
        <v>70</v>
      </c>
      <c r="E140" s="136" t="s">
        <v>153</v>
      </c>
      <c r="F140" s="136" t="s">
        <v>154</v>
      </c>
      <c r="J140" s="137">
        <f>BK140</f>
        <v>0</v>
      </c>
      <c r="L140" s="126"/>
      <c r="M140" s="130"/>
      <c r="N140" s="131"/>
      <c r="O140" s="131"/>
      <c r="P140" s="132">
        <f>SUM(P141:P147)</f>
        <v>0</v>
      </c>
      <c r="Q140" s="131"/>
      <c r="R140" s="132">
        <f>SUM(R141:R147)</f>
        <v>0</v>
      </c>
      <c r="S140" s="131"/>
      <c r="T140" s="133">
        <f>SUM(T141:T147)</f>
        <v>0</v>
      </c>
      <c r="AR140" s="127" t="s">
        <v>79</v>
      </c>
      <c r="AT140" s="134" t="s">
        <v>70</v>
      </c>
      <c r="AU140" s="134" t="s">
        <v>79</v>
      </c>
      <c r="AY140" s="127" t="s">
        <v>143</v>
      </c>
      <c r="BK140" s="135">
        <f>SUM(BK141:BK147)</f>
        <v>0</v>
      </c>
    </row>
    <row r="141" spans="1:65" s="2" customFormat="1" ht="24.2" customHeight="1">
      <c r="A141" s="174"/>
      <c r="B141" s="138"/>
      <c r="C141" s="139" t="s">
        <v>79</v>
      </c>
      <c r="D141" s="139" t="s">
        <v>147</v>
      </c>
      <c r="E141" s="140" t="s">
        <v>155</v>
      </c>
      <c r="F141" s="141" t="s">
        <v>156</v>
      </c>
      <c r="G141" s="142" t="s">
        <v>150</v>
      </c>
      <c r="H141" s="143">
        <v>0</v>
      </c>
      <c r="I141" s="143">
        <v>5.4649999999999999</v>
      </c>
      <c r="J141" s="143">
        <f t="shared" ref="J141:J147" si="0">ROUND(I141*H141,3)</f>
        <v>0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ref="P141:P147" si="1">O141*H141</f>
        <v>0</v>
      </c>
      <c r="Q141" s="147">
        <v>0</v>
      </c>
      <c r="R141" s="147">
        <f t="shared" ref="R141:R147" si="2">Q141*H141</f>
        <v>0</v>
      </c>
      <c r="S141" s="147">
        <v>0</v>
      </c>
      <c r="T141" s="148">
        <f t="shared" ref="T141:T147" si="3">S141*H141</f>
        <v>0</v>
      </c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ref="BE141:BE147" si="4">IF(N141="základná",J141,0)</f>
        <v>0</v>
      </c>
      <c r="BF141" s="150">
        <f t="shared" ref="BF141:BF147" si="5">IF(N141="znížená",J141,0)</f>
        <v>0</v>
      </c>
      <c r="BG141" s="150">
        <f t="shared" ref="BG141:BG147" si="6">IF(N141="zákl. prenesená",J141,0)</f>
        <v>0</v>
      </c>
      <c r="BH141" s="150">
        <f t="shared" ref="BH141:BH147" si="7">IF(N141="zníž. prenesená",J141,0)</f>
        <v>0</v>
      </c>
      <c r="BI141" s="150">
        <f t="shared" ref="BI141:BI147" si="8">IF(N141="nulová",J141,0)</f>
        <v>0</v>
      </c>
      <c r="BJ141" s="14" t="s">
        <v>152</v>
      </c>
      <c r="BK141" s="151">
        <f t="shared" ref="BK141:BK147" si="9">ROUND(I141*H141,3)</f>
        <v>0</v>
      </c>
      <c r="BL141" s="14" t="s">
        <v>151</v>
      </c>
      <c r="BM141" s="149" t="s">
        <v>151</v>
      </c>
    </row>
    <row r="142" spans="1:65" s="2" customFormat="1" ht="37.9" customHeight="1">
      <c r="A142" s="174"/>
      <c r="B142" s="138"/>
      <c r="C142" s="139" t="s">
        <v>152</v>
      </c>
      <c r="D142" s="139" t="s">
        <v>147</v>
      </c>
      <c r="E142" s="140" t="s">
        <v>157</v>
      </c>
      <c r="F142" s="141" t="s">
        <v>158</v>
      </c>
      <c r="G142" s="142" t="s">
        <v>150</v>
      </c>
      <c r="H142" s="143">
        <v>0</v>
      </c>
      <c r="I142" s="143">
        <v>7.8120000000000003</v>
      </c>
      <c r="J142" s="143">
        <f t="shared" si="0"/>
        <v>0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0</v>
      </c>
      <c r="BL142" s="14" t="s">
        <v>151</v>
      </c>
      <c r="BM142" s="149" t="s">
        <v>153</v>
      </c>
    </row>
    <row r="143" spans="1:65" s="2" customFormat="1" ht="24.2" customHeight="1">
      <c r="A143" s="174"/>
      <c r="B143" s="138"/>
      <c r="C143" s="139" t="s">
        <v>144</v>
      </c>
      <c r="D143" s="139" t="s">
        <v>147</v>
      </c>
      <c r="E143" s="140" t="s">
        <v>159</v>
      </c>
      <c r="F143" s="141" t="s">
        <v>160</v>
      </c>
      <c r="G143" s="142" t="s">
        <v>150</v>
      </c>
      <c r="H143" s="143">
        <v>0</v>
      </c>
      <c r="I143" s="143">
        <v>5.3609999999999998</v>
      </c>
      <c r="J143" s="143">
        <f t="shared" si="0"/>
        <v>0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R143" s="149" t="s">
        <v>151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0</v>
      </c>
      <c r="BL143" s="14" t="s">
        <v>151</v>
      </c>
      <c r="BM143" s="149" t="s">
        <v>161</v>
      </c>
    </row>
    <row r="144" spans="1:65" s="2" customFormat="1" ht="24.2" customHeight="1">
      <c r="A144" s="174"/>
      <c r="B144" s="138"/>
      <c r="C144" s="139" t="s">
        <v>151</v>
      </c>
      <c r="D144" s="139" t="s">
        <v>147</v>
      </c>
      <c r="E144" s="140" t="s">
        <v>162</v>
      </c>
      <c r="F144" s="141" t="s">
        <v>163</v>
      </c>
      <c r="G144" s="142" t="s">
        <v>150</v>
      </c>
      <c r="H144" s="143">
        <v>0</v>
      </c>
      <c r="I144" s="143">
        <v>4.4320000000000004</v>
      </c>
      <c r="J144" s="143">
        <f t="shared" si="0"/>
        <v>0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R144" s="149" t="s">
        <v>151</v>
      </c>
      <c r="AT144" s="149" t="s">
        <v>147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0</v>
      </c>
      <c r="BL144" s="14" t="s">
        <v>151</v>
      </c>
      <c r="BM144" s="149" t="s">
        <v>164</v>
      </c>
    </row>
    <row r="145" spans="1:65" s="2" customFormat="1" ht="24.2" customHeight="1">
      <c r="A145" s="174"/>
      <c r="B145" s="138"/>
      <c r="C145" s="139" t="s">
        <v>165</v>
      </c>
      <c r="D145" s="139" t="s">
        <v>147</v>
      </c>
      <c r="E145" s="140" t="s">
        <v>166</v>
      </c>
      <c r="F145" s="141" t="s">
        <v>167</v>
      </c>
      <c r="G145" s="142" t="s">
        <v>150</v>
      </c>
      <c r="H145" s="143">
        <v>0</v>
      </c>
      <c r="I145" s="143">
        <v>24.231999999999999</v>
      </c>
      <c r="J145" s="143">
        <f t="shared" si="0"/>
        <v>0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0</v>
      </c>
      <c r="BL145" s="14" t="s">
        <v>151</v>
      </c>
      <c r="BM145" s="149" t="s">
        <v>168</v>
      </c>
    </row>
    <row r="146" spans="1:65" s="2" customFormat="1" ht="24.2" customHeight="1">
      <c r="A146" s="174"/>
      <c r="B146" s="138"/>
      <c r="C146" s="139" t="s">
        <v>169</v>
      </c>
      <c r="D146" s="139" t="s">
        <v>147</v>
      </c>
      <c r="E146" s="140" t="s">
        <v>170</v>
      </c>
      <c r="F146" s="141" t="s">
        <v>171</v>
      </c>
      <c r="G146" s="142" t="s">
        <v>172</v>
      </c>
      <c r="H146" s="143">
        <v>0</v>
      </c>
      <c r="I146" s="143">
        <v>37.582999999999998</v>
      </c>
      <c r="J146" s="143">
        <f t="shared" si="0"/>
        <v>0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0</v>
      </c>
      <c r="BL146" s="14" t="s">
        <v>151</v>
      </c>
      <c r="BM146" s="149" t="s">
        <v>173</v>
      </c>
    </row>
    <row r="147" spans="1:65" s="2" customFormat="1" ht="14.45" customHeight="1">
      <c r="A147" s="174"/>
      <c r="B147" s="138"/>
      <c r="C147" s="152" t="s">
        <v>174</v>
      </c>
      <c r="D147" s="152" t="s">
        <v>175</v>
      </c>
      <c r="E147" s="153" t="s">
        <v>176</v>
      </c>
      <c r="F147" s="154" t="s">
        <v>177</v>
      </c>
      <c r="G147" s="155" t="s">
        <v>172</v>
      </c>
      <c r="H147" s="156">
        <v>0</v>
      </c>
      <c r="I147" s="156">
        <v>19.878</v>
      </c>
      <c r="J147" s="156">
        <f t="shared" si="0"/>
        <v>0</v>
      </c>
      <c r="K147" s="157"/>
      <c r="L147" s="158"/>
      <c r="M147" s="159" t="s">
        <v>1</v>
      </c>
      <c r="N147" s="160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R147" s="149" t="s">
        <v>161</v>
      </c>
      <c r="AT147" s="149" t="s">
        <v>175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0</v>
      </c>
      <c r="BL147" s="14" t="s">
        <v>151</v>
      </c>
      <c r="BM147" s="149" t="s">
        <v>178</v>
      </c>
    </row>
    <row r="148" spans="1:65" s="12" customFormat="1" ht="22.9" customHeight="1">
      <c r="B148" s="126"/>
      <c r="D148" s="127" t="s">
        <v>70</v>
      </c>
      <c r="E148" s="136" t="s">
        <v>179</v>
      </c>
      <c r="F148" s="136" t="s">
        <v>180</v>
      </c>
      <c r="J148" s="137">
        <f>BK148</f>
        <v>0</v>
      </c>
      <c r="L148" s="126"/>
      <c r="M148" s="130"/>
      <c r="N148" s="131"/>
      <c r="O148" s="131"/>
      <c r="P148" s="132">
        <f>SUM(P149:P160)</f>
        <v>0</v>
      </c>
      <c r="Q148" s="131"/>
      <c r="R148" s="132">
        <f>SUM(R149:R160)</f>
        <v>0</v>
      </c>
      <c r="S148" s="131"/>
      <c r="T148" s="133">
        <f>SUM(T149:T160)</f>
        <v>0</v>
      </c>
      <c r="AR148" s="127" t="s">
        <v>79</v>
      </c>
      <c r="AT148" s="134" t="s">
        <v>70</v>
      </c>
      <c r="AU148" s="134" t="s">
        <v>79</v>
      </c>
      <c r="AY148" s="127" t="s">
        <v>143</v>
      </c>
      <c r="BK148" s="135">
        <f>SUM(BK149:BK160)</f>
        <v>0</v>
      </c>
    </row>
    <row r="149" spans="1:65" s="2" customFormat="1" ht="24.2" customHeight="1">
      <c r="A149" s="174"/>
      <c r="B149" s="138"/>
      <c r="C149" s="139" t="s">
        <v>181</v>
      </c>
      <c r="D149" s="139" t="s">
        <v>147</v>
      </c>
      <c r="E149" s="140" t="s">
        <v>182</v>
      </c>
      <c r="F149" s="141" t="s">
        <v>183</v>
      </c>
      <c r="G149" s="142" t="s">
        <v>150</v>
      </c>
      <c r="H149" s="143">
        <v>0</v>
      </c>
      <c r="I149" s="143">
        <v>2.1549999999999998</v>
      </c>
      <c r="J149" s="143">
        <f t="shared" ref="J149:J160" si="10">ROUND(I149*H149,3)</f>
        <v>0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ref="P149:P160" si="11">O149*H149</f>
        <v>0</v>
      </c>
      <c r="Q149" s="147">
        <v>0</v>
      </c>
      <c r="R149" s="147">
        <f t="shared" ref="R149:R160" si="12">Q149*H149</f>
        <v>0</v>
      </c>
      <c r="S149" s="147">
        <v>0</v>
      </c>
      <c r="T149" s="148">
        <f t="shared" ref="T149:T160" si="13">S149*H149</f>
        <v>0</v>
      </c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R149" s="149" t="s">
        <v>151</v>
      </c>
      <c r="AT149" s="149" t="s">
        <v>147</v>
      </c>
      <c r="AU149" s="149" t="s">
        <v>152</v>
      </c>
      <c r="AY149" s="14" t="s">
        <v>143</v>
      </c>
      <c r="BE149" s="150">
        <f t="shared" ref="BE149:BE160" si="14">IF(N149="základná",J149,0)</f>
        <v>0</v>
      </c>
      <c r="BF149" s="150">
        <f t="shared" ref="BF149:BF160" si="15">IF(N149="znížená",J149,0)</f>
        <v>0</v>
      </c>
      <c r="BG149" s="150">
        <f t="shared" ref="BG149:BG160" si="16">IF(N149="zákl. prenesená",J149,0)</f>
        <v>0</v>
      </c>
      <c r="BH149" s="150">
        <f t="shared" ref="BH149:BH160" si="17">IF(N149="zníž. prenesená",J149,0)</f>
        <v>0</v>
      </c>
      <c r="BI149" s="150">
        <f t="shared" ref="BI149:BI160" si="18">IF(N149="nulová",J149,0)</f>
        <v>0</v>
      </c>
      <c r="BJ149" s="14" t="s">
        <v>152</v>
      </c>
      <c r="BK149" s="151">
        <f t="shared" ref="BK149:BK160" si="19">ROUND(I149*H149,3)</f>
        <v>0</v>
      </c>
      <c r="BL149" s="14" t="s">
        <v>151</v>
      </c>
      <c r="BM149" s="149" t="s">
        <v>184</v>
      </c>
    </row>
    <row r="150" spans="1:65" s="2" customFormat="1" ht="24.2" customHeight="1">
      <c r="A150" s="174"/>
      <c r="B150" s="138"/>
      <c r="C150" s="139" t="s">
        <v>153</v>
      </c>
      <c r="D150" s="139" t="s">
        <v>147</v>
      </c>
      <c r="E150" s="140" t="s">
        <v>185</v>
      </c>
      <c r="F150" s="141" t="s">
        <v>186</v>
      </c>
      <c r="G150" s="142" t="s">
        <v>150</v>
      </c>
      <c r="H150" s="143">
        <v>0</v>
      </c>
      <c r="I150" s="143">
        <v>1.415</v>
      </c>
      <c r="J150" s="143">
        <f t="shared" si="10"/>
        <v>0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152</v>
      </c>
      <c r="BK150" s="151">
        <f t="shared" si="19"/>
        <v>0</v>
      </c>
      <c r="BL150" s="14" t="s">
        <v>151</v>
      </c>
      <c r="BM150" s="149" t="s">
        <v>7</v>
      </c>
    </row>
    <row r="151" spans="1:65" s="2" customFormat="1" ht="24.2" customHeight="1">
      <c r="A151" s="174"/>
      <c r="B151" s="138"/>
      <c r="C151" s="139" t="s">
        <v>187</v>
      </c>
      <c r="D151" s="139" t="s">
        <v>147</v>
      </c>
      <c r="E151" s="140" t="s">
        <v>188</v>
      </c>
      <c r="F151" s="141" t="s">
        <v>189</v>
      </c>
      <c r="G151" s="142" t="s">
        <v>150</v>
      </c>
      <c r="H151" s="143">
        <v>0</v>
      </c>
      <c r="I151" s="143">
        <v>5.5430000000000001</v>
      </c>
      <c r="J151" s="143">
        <f t="shared" si="10"/>
        <v>0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R151" s="149" t="s">
        <v>151</v>
      </c>
      <c r="AT151" s="149" t="s">
        <v>147</v>
      </c>
      <c r="AU151" s="149" t="s">
        <v>152</v>
      </c>
      <c r="AY151" s="14" t="s">
        <v>143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152</v>
      </c>
      <c r="BK151" s="151">
        <f t="shared" si="19"/>
        <v>0</v>
      </c>
      <c r="BL151" s="14" t="s">
        <v>151</v>
      </c>
      <c r="BM151" s="149" t="s">
        <v>190</v>
      </c>
    </row>
    <row r="152" spans="1:65" s="2" customFormat="1" ht="24.2" customHeight="1">
      <c r="A152" s="174"/>
      <c r="B152" s="138"/>
      <c r="C152" s="139" t="s">
        <v>191</v>
      </c>
      <c r="D152" s="139" t="s">
        <v>147</v>
      </c>
      <c r="E152" s="140" t="s">
        <v>192</v>
      </c>
      <c r="F152" s="141" t="s">
        <v>193</v>
      </c>
      <c r="G152" s="142" t="s">
        <v>150</v>
      </c>
      <c r="H152" s="143">
        <v>0</v>
      </c>
      <c r="I152" s="143">
        <v>2.351</v>
      </c>
      <c r="J152" s="143">
        <f t="shared" si="10"/>
        <v>0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R152" s="149" t="s">
        <v>151</v>
      </c>
      <c r="AT152" s="149" t="s">
        <v>147</v>
      </c>
      <c r="AU152" s="149" t="s">
        <v>152</v>
      </c>
      <c r="AY152" s="14" t="s">
        <v>143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152</v>
      </c>
      <c r="BK152" s="151">
        <f t="shared" si="19"/>
        <v>0</v>
      </c>
      <c r="BL152" s="14" t="s">
        <v>151</v>
      </c>
      <c r="BM152" s="149" t="s">
        <v>194</v>
      </c>
    </row>
    <row r="153" spans="1:65" s="2" customFormat="1" ht="24.2" customHeight="1">
      <c r="A153" s="174"/>
      <c r="B153" s="138"/>
      <c r="C153" s="139" t="s">
        <v>195</v>
      </c>
      <c r="D153" s="139" t="s">
        <v>147</v>
      </c>
      <c r="E153" s="140" t="s">
        <v>196</v>
      </c>
      <c r="F153" s="141" t="s">
        <v>197</v>
      </c>
      <c r="G153" s="142" t="s">
        <v>172</v>
      </c>
      <c r="H153" s="143">
        <v>0</v>
      </c>
      <c r="I153" s="143">
        <v>0.54</v>
      </c>
      <c r="J153" s="143">
        <f t="shared" si="10"/>
        <v>0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R153" s="149" t="s">
        <v>151</v>
      </c>
      <c r="AT153" s="149" t="s">
        <v>147</v>
      </c>
      <c r="AU153" s="149" t="s">
        <v>152</v>
      </c>
      <c r="AY153" s="14" t="s">
        <v>143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152</v>
      </c>
      <c r="BK153" s="151">
        <f t="shared" si="19"/>
        <v>0</v>
      </c>
      <c r="BL153" s="14" t="s">
        <v>151</v>
      </c>
      <c r="BM153" s="149" t="s">
        <v>198</v>
      </c>
    </row>
    <row r="154" spans="1:65" s="2" customFormat="1" ht="24.2" customHeight="1">
      <c r="A154" s="174"/>
      <c r="B154" s="138"/>
      <c r="C154" s="139" t="s">
        <v>199</v>
      </c>
      <c r="D154" s="139" t="s">
        <v>147</v>
      </c>
      <c r="E154" s="140" t="s">
        <v>200</v>
      </c>
      <c r="F154" s="141" t="s">
        <v>201</v>
      </c>
      <c r="G154" s="142" t="s">
        <v>150</v>
      </c>
      <c r="H154" s="143">
        <v>0</v>
      </c>
      <c r="I154" s="143">
        <v>17.739000000000001</v>
      </c>
      <c r="J154" s="143">
        <f t="shared" si="10"/>
        <v>0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R154" s="149" t="s">
        <v>151</v>
      </c>
      <c r="AT154" s="149" t="s">
        <v>147</v>
      </c>
      <c r="AU154" s="149" t="s">
        <v>152</v>
      </c>
      <c r="AY154" s="14" t="s">
        <v>143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152</v>
      </c>
      <c r="BK154" s="151">
        <f t="shared" si="19"/>
        <v>0</v>
      </c>
      <c r="BL154" s="14" t="s">
        <v>151</v>
      </c>
      <c r="BM154" s="149" t="s">
        <v>202</v>
      </c>
    </row>
    <row r="155" spans="1:65" s="2" customFormat="1" ht="24.2" customHeight="1">
      <c r="A155" s="174"/>
      <c r="B155" s="138"/>
      <c r="C155" s="139" t="s">
        <v>203</v>
      </c>
      <c r="D155" s="139" t="s">
        <v>147</v>
      </c>
      <c r="E155" s="140" t="s">
        <v>204</v>
      </c>
      <c r="F155" s="141" t="s">
        <v>205</v>
      </c>
      <c r="G155" s="142" t="s">
        <v>150</v>
      </c>
      <c r="H155" s="143">
        <v>0</v>
      </c>
      <c r="I155" s="143">
        <v>7.3179999999999996</v>
      </c>
      <c r="J155" s="143">
        <f t="shared" si="10"/>
        <v>0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R155" s="149" t="s">
        <v>151</v>
      </c>
      <c r="AT155" s="149" t="s">
        <v>147</v>
      </c>
      <c r="AU155" s="149" t="s">
        <v>152</v>
      </c>
      <c r="AY155" s="14" t="s">
        <v>143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152</v>
      </c>
      <c r="BK155" s="151">
        <f t="shared" si="19"/>
        <v>0</v>
      </c>
      <c r="BL155" s="14" t="s">
        <v>151</v>
      </c>
      <c r="BM155" s="149" t="s">
        <v>206</v>
      </c>
    </row>
    <row r="156" spans="1:65" s="2" customFormat="1" ht="24.2" customHeight="1">
      <c r="A156" s="174"/>
      <c r="B156" s="138"/>
      <c r="C156" s="139" t="s">
        <v>179</v>
      </c>
      <c r="D156" s="139" t="s">
        <v>147</v>
      </c>
      <c r="E156" s="140" t="s">
        <v>207</v>
      </c>
      <c r="F156" s="141" t="s">
        <v>208</v>
      </c>
      <c r="G156" s="142" t="s">
        <v>150</v>
      </c>
      <c r="H156" s="143">
        <v>0</v>
      </c>
      <c r="I156" s="143">
        <v>3.048</v>
      </c>
      <c r="J156" s="143">
        <f t="shared" si="10"/>
        <v>0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R156" s="149" t="s">
        <v>151</v>
      </c>
      <c r="AT156" s="149" t="s">
        <v>147</v>
      </c>
      <c r="AU156" s="149" t="s">
        <v>152</v>
      </c>
      <c r="AY156" s="14" t="s">
        <v>143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152</v>
      </c>
      <c r="BK156" s="151">
        <f t="shared" si="19"/>
        <v>0</v>
      </c>
      <c r="BL156" s="14" t="s">
        <v>151</v>
      </c>
      <c r="BM156" s="149" t="s">
        <v>209</v>
      </c>
    </row>
    <row r="157" spans="1:65" s="2" customFormat="1" ht="14.45" customHeight="1">
      <c r="A157" s="174"/>
      <c r="B157" s="138"/>
      <c r="C157" s="139" t="s">
        <v>164</v>
      </c>
      <c r="D157" s="139" t="s">
        <v>147</v>
      </c>
      <c r="E157" s="140" t="s">
        <v>213</v>
      </c>
      <c r="F157" s="141" t="s">
        <v>214</v>
      </c>
      <c r="G157" s="142" t="s">
        <v>215</v>
      </c>
      <c r="H157" s="143">
        <v>0</v>
      </c>
      <c r="I157" s="143">
        <v>11.189</v>
      </c>
      <c r="J157" s="143">
        <f t="shared" si="10"/>
        <v>0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R157" s="149" t="s">
        <v>151</v>
      </c>
      <c r="AT157" s="149" t="s">
        <v>147</v>
      </c>
      <c r="AU157" s="149" t="s">
        <v>152</v>
      </c>
      <c r="AY157" s="14" t="s">
        <v>143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0</v>
      </c>
      <c r="BL157" s="14" t="s">
        <v>151</v>
      </c>
      <c r="BM157" s="149" t="s">
        <v>212</v>
      </c>
    </row>
    <row r="158" spans="1:65" s="2" customFormat="1" ht="24.2" customHeight="1">
      <c r="A158" s="174"/>
      <c r="B158" s="138"/>
      <c r="C158" s="139" t="s">
        <v>216</v>
      </c>
      <c r="D158" s="139" t="s">
        <v>147</v>
      </c>
      <c r="E158" s="140" t="s">
        <v>217</v>
      </c>
      <c r="F158" s="141" t="s">
        <v>218</v>
      </c>
      <c r="G158" s="142" t="s">
        <v>215</v>
      </c>
      <c r="H158" s="143">
        <v>0</v>
      </c>
      <c r="I158" s="143">
        <v>0.34499999999999997</v>
      </c>
      <c r="J158" s="143">
        <f t="shared" si="10"/>
        <v>0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R158" s="149" t="s">
        <v>151</v>
      </c>
      <c r="AT158" s="149" t="s">
        <v>147</v>
      </c>
      <c r="AU158" s="149" t="s">
        <v>152</v>
      </c>
      <c r="AY158" s="14" t="s">
        <v>143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152</v>
      </c>
      <c r="BK158" s="151">
        <f t="shared" si="19"/>
        <v>0</v>
      </c>
      <c r="BL158" s="14" t="s">
        <v>151</v>
      </c>
      <c r="BM158" s="149" t="s">
        <v>203</v>
      </c>
    </row>
    <row r="159" spans="1:65" s="2" customFormat="1" ht="24.2" customHeight="1">
      <c r="A159" s="174"/>
      <c r="B159" s="138"/>
      <c r="C159" s="139" t="s">
        <v>168</v>
      </c>
      <c r="D159" s="139" t="s">
        <v>147</v>
      </c>
      <c r="E159" s="140" t="s">
        <v>219</v>
      </c>
      <c r="F159" s="141" t="s">
        <v>220</v>
      </c>
      <c r="G159" s="142" t="s">
        <v>215</v>
      </c>
      <c r="H159" s="143">
        <v>0</v>
      </c>
      <c r="I159" s="143">
        <v>8.0410000000000004</v>
      </c>
      <c r="J159" s="143">
        <f t="shared" si="10"/>
        <v>0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R159" s="149" t="s">
        <v>151</v>
      </c>
      <c r="AT159" s="149" t="s">
        <v>147</v>
      </c>
      <c r="AU159" s="149" t="s">
        <v>152</v>
      </c>
      <c r="AY159" s="14" t="s">
        <v>143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152</v>
      </c>
      <c r="BK159" s="151">
        <f t="shared" si="19"/>
        <v>0</v>
      </c>
      <c r="BL159" s="14" t="s">
        <v>151</v>
      </c>
      <c r="BM159" s="149" t="s">
        <v>199</v>
      </c>
    </row>
    <row r="160" spans="1:65" s="2" customFormat="1" ht="24.2" customHeight="1">
      <c r="A160" s="174"/>
      <c r="B160" s="138"/>
      <c r="C160" s="139" t="s">
        <v>222</v>
      </c>
      <c r="D160" s="139" t="s">
        <v>147</v>
      </c>
      <c r="E160" s="140" t="s">
        <v>223</v>
      </c>
      <c r="F160" s="141" t="s">
        <v>224</v>
      </c>
      <c r="G160" s="142" t="s">
        <v>215</v>
      </c>
      <c r="H160" s="143">
        <v>0</v>
      </c>
      <c r="I160" s="143">
        <v>15.712999999999999</v>
      </c>
      <c r="J160" s="143">
        <f t="shared" si="10"/>
        <v>0</v>
      </c>
      <c r="K160" s="144"/>
      <c r="L160" s="27"/>
      <c r="M160" s="145" t="s">
        <v>1</v>
      </c>
      <c r="N160" s="146" t="s">
        <v>37</v>
      </c>
      <c r="O160" s="147">
        <v>0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R160" s="149" t="s">
        <v>151</v>
      </c>
      <c r="AT160" s="149" t="s">
        <v>147</v>
      </c>
      <c r="AU160" s="149" t="s">
        <v>152</v>
      </c>
      <c r="AY160" s="14" t="s">
        <v>143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152</v>
      </c>
      <c r="BK160" s="151">
        <f t="shared" si="19"/>
        <v>0</v>
      </c>
      <c r="BL160" s="14" t="s">
        <v>151</v>
      </c>
      <c r="BM160" s="149" t="s">
        <v>221</v>
      </c>
    </row>
    <row r="161" spans="1:65" s="12" customFormat="1" ht="22.9" customHeight="1">
      <c r="B161" s="126"/>
      <c r="D161" s="127" t="s">
        <v>70</v>
      </c>
      <c r="E161" s="136" t="s">
        <v>226</v>
      </c>
      <c r="F161" s="136" t="s">
        <v>227</v>
      </c>
      <c r="J161" s="137">
        <f>BK161</f>
        <v>0</v>
      </c>
      <c r="L161" s="126"/>
      <c r="M161" s="130"/>
      <c r="N161" s="131"/>
      <c r="O161" s="131"/>
      <c r="P161" s="132">
        <f>P162</f>
        <v>0</v>
      </c>
      <c r="Q161" s="131"/>
      <c r="R161" s="132">
        <f>R162</f>
        <v>0</v>
      </c>
      <c r="S161" s="131"/>
      <c r="T161" s="133">
        <f>T162</f>
        <v>0</v>
      </c>
      <c r="AR161" s="127" t="s">
        <v>79</v>
      </c>
      <c r="AT161" s="134" t="s">
        <v>70</v>
      </c>
      <c r="AU161" s="134" t="s">
        <v>79</v>
      </c>
      <c r="AY161" s="127" t="s">
        <v>143</v>
      </c>
      <c r="BK161" s="135">
        <f>BK162</f>
        <v>0</v>
      </c>
    </row>
    <row r="162" spans="1:65" s="2" customFormat="1" ht="24.2" customHeight="1">
      <c r="A162" s="174"/>
      <c r="B162" s="138"/>
      <c r="C162" s="139" t="s">
        <v>173</v>
      </c>
      <c r="D162" s="139" t="s">
        <v>147</v>
      </c>
      <c r="E162" s="140" t="s">
        <v>228</v>
      </c>
      <c r="F162" s="141" t="s">
        <v>229</v>
      </c>
      <c r="G162" s="142" t="s">
        <v>215</v>
      </c>
      <c r="H162" s="143">
        <v>0</v>
      </c>
      <c r="I162" s="143">
        <v>6.6029999999999998</v>
      </c>
      <c r="J162" s="143">
        <f>ROUND(I162*H162,3)</f>
        <v>0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R162" s="149" t="s">
        <v>151</v>
      </c>
      <c r="AT162" s="149" t="s">
        <v>147</v>
      </c>
      <c r="AU162" s="149" t="s">
        <v>152</v>
      </c>
      <c r="AY162" s="14" t="s">
        <v>143</v>
      </c>
      <c r="BE162" s="150">
        <f>IF(N162="základná",J162,0)</f>
        <v>0</v>
      </c>
      <c r="BF162" s="150">
        <f>IF(N162="znížená",J162,0)</f>
        <v>0</v>
      </c>
      <c r="BG162" s="150">
        <f>IF(N162="zákl. prenesená",J162,0)</f>
        <v>0</v>
      </c>
      <c r="BH162" s="150">
        <f>IF(N162="zníž. prenesená",J162,0)</f>
        <v>0</v>
      </c>
      <c r="BI162" s="150">
        <f>IF(N162="nulová",J162,0)</f>
        <v>0</v>
      </c>
      <c r="BJ162" s="14" t="s">
        <v>152</v>
      </c>
      <c r="BK162" s="151">
        <f>ROUND(I162*H162,3)</f>
        <v>0</v>
      </c>
      <c r="BL162" s="14" t="s">
        <v>151</v>
      </c>
      <c r="BM162" s="149" t="s">
        <v>225</v>
      </c>
    </row>
    <row r="163" spans="1:65" s="12" customFormat="1" ht="25.9" customHeight="1">
      <c r="B163" s="126"/>
      <c r="D163" s="127" t="s">
        <v>70</v>
      </c>
      <c r="E163" s="128" t="s">
        <v>231</v>
      </c>
      <c r="F163" s="128" t="s">
        <v>232</v>
      </c>
      <c r="J163" s="129">
        <f>BK163</f>
        <v>2767.7939999999999</v>
      </c>
      <c r="L163" s="126"/>
      <c r="M163" s="130"/>
      <c r="N163" s="131"/>
      <c r="O163" s="131"/>
      <c r="P163" s="132">
        <f>P164+P169+P173+P182+P186+P190+P194</f>
        <v>0</v>
      </c>
      <c r="Q163" s="131"/>
      <c r="R163" s="132">
        <f>R164+R169+R173+R182+R186+R190+R194</f>
        <v>0</v>
      </c>
      <c r="S163" s="131"/>
      <c r="T163" s="133">
        <f>T164+T169+T173+T182+T186+T190+T194</f>
        <v>0</v>
      </c>
      <c r="AR163" s="127" t="s">
        <v>152</v>
      </c>
      <c r="AT163" s="134" t="s">
        <v>70</v>
      </c>
      <c r="AU163" s="134" t="s">
        <v>71</v>
      </c>
      <c r="AY163" s="127" t="s">
        <v>143</v>
      </c>
      <c r="BK163" s="135">
        <f>BK164+BK169+BK173+BK182+BK186+BK190+BK194</f>
        <v>2767.7939999999999</v>
      </c>
    </row>
    <row r="164" spans="1:65" s="12" customFormat="1" ht="22.9" customHeight="1">
      <c r="B164" s="126"/>
      <c r="D164" s="127" t="s">
        <v>70</v>
      </c>
      <c r="E164" s="136" t="s">
        <v>233</v>
      </c>
      <c r="F164" s="136" t="s">
        <v>234</v>
      </c>
      <c r="J164" s="137">
        <f>BK164</f>
        <v>1601.25</v>
      </c>
      <c r="L164" s="126"/>
      <c r="M164" s="130"/>
      <c r="N164" s="131"/>
      <c r="O164" s="131"/>
      <c r="P164" s="132">
        <f>SUM(P165:P168)</f>
        <v>0</v>
      </c>
      <c r="Q164" s="131"/>
      <c r="R164" s="132">
        <f>SUM(R165:R168)</f>
        <v>0</v>
      </c>
      <c r="S164" s="131"/>
      <c r="T164" s="133">
        <f>SUM(T165:T168)</f>
        <v>0</v>
      </c>
      <c r="AR164" s="127" t="s">
        <v>152</v>
      </c>
      <c r="AT164" s="134" t="s">
        <v>70</v>
      </c>
      <c r="AU164" s="134" t="s">
        <v>79</v>
      </c>
      <c r="AY164" s="127" t="s">
        <v>143</v>
      </c>
      <c r="BK164" s="135">
        <f>SUM(BK165:BK168)</f>
        <v>1601.25</v>
      </c>
    </row>
    <row r="165" spans="1:65" s="2" customFormat="1" ht="24.2" customHeight="1">
      <c r="A165" s="174"/>
      <c r="B165" s="138"/>
      <c r="C165" s="139" t="s">
        <v>235</v>
      </c>
      <c r="D165" s="139" t="s">
        <v>147</v>
      </c>
      <c r="E165" s="140" t="s">
        <v>236</v>
      </c>
      <c r="F165" s="141" t="s">
        <v>237</v>
      </c>
      <c r="G165" s="142" t="s">
        <v>150</v>
      </c>
      <c r="H165" s="143">
        <v>0</v>
      </c>
      <c r="I165" s="143">
        <v>1.7609999999999999</v>
      </c>
      <c r="J165" s="143">
        <f>ROUND(I165*H165,3)</f>
        <v>0</v>
      </c>
      <c r="K165" s="144"/>
      <c r="L165" s="27"/>
      <c r="M165" s="145" t="s">
        <v>1</v>
      </c>
      <c r="N165" s="146" t="s">
        <v>37</v>
      </c>
      <c r="O165" s="147">
        <v>0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R165" s="149" t="s">
        <v>178</v>
      </c>
      <c r="AT165" s="149" t="s">
        <v>147</v>
      </c>
      <c r="AU165" s="149" t="s">
        <v>152</v>
      </c>
      <c r="AY165" s="14" t="s">
        <v>143</v>
      </c>
      <c r="BE165" s="150">
        <f>IF(N165="základná",J165,0)</f>
        <v>0</v>
      </c>
      <c r="BF165" s="150">
        <f>IF(N165="znížená",J165,0)</f>
        <v>0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4" t="s">
        <v>152</v>
      </c>
      <c r="BK165" s="151">
        <f>ROUND(I165*H165,3)</f>
        <v>0</v>
      </c>
      <c r="BL165" s="14" t="s">
        <v>178</v>
      </c>
      <c r="BM165" s="149" t="s">
        <v>230</v>
      </c>
    </row>
    <row r="166" spans="1:65" s="2" customFormat="1" ht="24.2" customHeight="1">
      <c r="A166" s="174"/>
      <c r="B166" s="138"/>
      <c r="C166" s="139" t="s">
        <v>178</v>
      </c>
      <c r="D166" s="139" t="s">
        <v>147</v>
      </c>
      <c r="E166" s="140" t="s">
        <v>238</v>
      </c>
      <c r="F166" s="141" t="s">
        <v>239</v>
      </c>
      <c r="G166" s="142" t="s">
        <v>150</v>
      </c>
      <c r="H166" s="143">
        <v>0</v>
      </c>
      <c r="I166" s="143">
        <v>1.5629999999999999</v>
      </c>
      <c r="J166" s="143">
        <f>ROUND(I166*H166,3)</f>
        <v>0</v>
      </c>
      <c r="K166" s="144"/>
      <c r="L166" s="27"/>
      <c r="M166" s="145" t="s">
        <v>1</v>
      </c>
      <c r="N166" s="146" t="s">
        <v>37</v>
      </c>
      <c r="O166" s="147">
        <v>0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R166" s="149" t="s">
        <v>178</v>
      </c>
      <c r="AT166" s="149" t="s">
        <v>147</v>
      </c>
      <c r="AU166" s="149" t="s">
        <v>152</v>
      </c>
      <c r="AY166" s="14" t="s">
        <v>143</v>
      </c>
      <c r="BE166" s="150">
        <f>IF(N166="základná",J166,0)</f>
        <v>0</v>
      </c>
      <c r="BF166" s="150">
        <f>IF(N166="znížená",J166,0)</f>
        <v>0</v>
      </c>
      <c r="BG166" s="150">
        <f>IF(N166="zákl. prenesená",J166,0)</f>
        <v>0</v>
      </c>
      <c r="BH166" s="150">
        <f>IF(N166="zníž. prenesená",J166,0)</f>
        <v>0</v>
      </c>
      <c r="BI166" s="150">
        <f>IF(N166="nulová",J166,0)</f>
        <v>0</v>
      </c>
      <c r="BJ166" s="14" t="s">
        <v>152</v>
      </c>
      <c r="BK166" s="151">
        <f>ROUND(I166*H166,3)</f>
        <v>0</v>
      </c>
      <c r="BL166" s="14" t="s">
        <v>178</v>
      </c>
      <c r="BM166" s="149" t="s">
        <v>165</v>
      </c>
    </row>
    <row r="167" spans="1:65" s="2" customFormat="1" ht="24.2" customHeight="1">
      <c r="A167" s="174"/>
      <c r="B167" s="138"/>
      <c r="C167" s="152" t="s">
        <v>241</v>
      </c>
      <c r="D167" s="152" t="s">
        <v>175</v>
      </c>
      <c r="E167" s="153" t="s">
        <v>242</v>
      </c>
      <c r="F167" s="154" t="s">
        <v>243</v>
      </c>
      <c r="G167" s="155" t="s">
        <v>244</v>
      </c>
      <c r="H167" s="156">
        <v>0</v>
      </c>
      <c r="I167" s="156">
        <v>3.827</v>
      </c>
      <c r="J167" s="156">
        <f>ROUND(I167*H167,3)</f>
        <v>0</v>
      </c>
      <c r="K167" s="157"/>
      <c r="L167" s="158"/>
      <c r="M167" s="159" t="s">
        <v>1</v>
      </c>
      <c r="N167" s="160" t="s">
        <v>37</v>
      </c>
      <c r="O167" s="147">
        <v>0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R167" s="149" t="s">
        <v>209</v>
      </c>
      <c r="AT167" s="149" t="s">
        <v>175</v>
      </c>
      <c r="AU167" s="149" t="s">
        <v>152</v>
      </c>
      <c r="AY167" s="14" t="s">
        <v>143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4" t="s">
        <v>152</v>
      </c>
      <c r="BK167" s="151">
        <f>ROUND(I167*H167,3)</f>
        <v>0</v>
      </c>
      <c r="BL167" s="14" t="s">
        <v>178</v>
      </c>
      <c r="BM167" s="149" t="s">
        <v>240</v>
      </c>
    </row>
    <row r="168" spans="1:65" s="2" customFormat="1" ht="24.2" customHeight="1">
      <c r="A168" s="174"/>
      <c r="B168" s="138"/>
      <c r="C168" s="139" t="s">
        <v>246</v>
      </c>
      <c r="D168" s="139" t="s">
        <v>147</v>
      </c>
      <c r="E168" s="140" t="s">
        <v>247</v>
      </c>
      <c r="F168" s="141" t="s">
        <v>1451</v>
      </c>
      <c r="G168" s="142" t="s">
        <v>150</v>
      </c>
      <c r="H168" s="143">
        <v>91.5</v>
      </c>
      <c r="I168" s="143">
        <v>17.5</v>
      </c>
      <c r="J168" s="143">
        <f>ROUND(I168*H168,3)</f>
        <v>1601.25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R168" s="149" t="s">
        <v>178</v>
      </c>
      <c r="AT168" s="149" t="s">
        <v>147</v>
      </c>
      <c r="AU168" s="149" t="s">
        <v>152</v>
      </c>
      <c r="AY168" s="14" t="s">
        <v>143</v>
      </c>
      <c r="BE168" s="150">
        <f>IF(N168="základná",J168,0)</f>
        <v>0</v>
      </c>
      <c r="BF168" s="150">
        <f>IF(N168="znížená",J168,0)</f>
        <v>1601.25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4" t="s">
        <v>152</v>
      </c>
      <c r="BK168" s="151">
        <f>ROUND(I168*H168,3)</f>
        <v>1601.25</v>
      </c>
      <c r="BL168" s="14" t="s">
        <v>178</v>
      </c>
      <c r="BM168" s="149" t="s">
        <v>245</v>
      </c>
    </row>
    <row r="169" spans="1:65" s="12" customFormat="1" ht="22.9" customHeight="1">
      <c r="B169" s="126"/>
      <c r="D169" s="127" t="s">
        <v>70</v>
      </c>
      <c r="E169" s="136" t="s">
        <v>250</v>
      </c>
      <c r="F169" s="136" t="s">
        <v>251</v>
      </c>
      <c r="J169" s="137">
        <f>BK169</f>
        <v>0</v>
      </c>
      <c r="L169" s="126"/>
      <c r="M169" s="130"/>
      <c r="N169" s="131"/>
      <c r="O169" s="131"/>
      <c r="P169" s="132">
        <f>SUM(P170:P172)</f>
        <v>0</v>
      </c>
      <c r="Q169" s="131"/>
      <c r="R169" s="132">
        <f>SUM(R170:R172)</f>
        <v>0</v>
      </c>
      <c r="S169" s="131"/>
      <c r="T169" s="133">
        <f>SUM(T170:T172)</f>
        <v>0</v>
      </c>
      <c r="AR169" s="127" t="s">
        <v>152</v>
      </c>
      <c r="AT169" s="134" t="s">
        <v>70</v>
      </c>
      <c r="AU169" s="134" t="s">
        <v>79</v>
      </c>
      <c r="AY169" s="127" t="s">
        <v>143</v>
      </c>
      <c r="BK169" s="135">
        <f>SUM(BK170:BK172)</f>
        <v>0</v>
      </c>
    </row>
    <row r="170" spans="1:65" s="2" customFormat="1" ht="24.2" customHeight="1">
      <c r="A170" s="174"/>
      <c r="B170" s="138"/>
      <c r="C170" s="139" t="s">
        <v>184</v>
      </c>
      <c r="D170" s="139" t="s">
        <v>147</v>
      </c>
      <c r="E170" s="140" t="s">
        <v>252</v>
      </c>
      <c r="F170" s="141" t="s">
        <v>253</v>
      </c>
      <c r="G170" s="142" t="s">
        <v>254</v>
      </c>
      <c r="H170" s="143">
        <v>0</v>
      </c>
      <c r="I170" s="143">
        <v>4.4480000000000004</v>
      </c>
      <c r="J170" s="143">
        <f>ROUND(I170*H170,3)</f>
        <v>0</v>
      </c>
      <c r="K170" s="144"/>
      <c r="L170" s="27"/>
      <c r="M170" s="145" t="s">
        <v>1</v>
      </c>
      <c r="N170" s="146" t="s">
        <v>37</v>
      </c>
      <c r="O170" s="147">
        <v>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R170" s="149" t="s">
        <v>178</v>
      </c>
      <c r="AT170" s="149" t="s">
        <v>147</v>
      </c>
      <c r="AU170" s="149" t="s">
        <v>152</v>
      </c>
      <c r="AY170" s="14" t="s">
        <v>143</v>
      </c>
      <c r="BE170" s="150">
        <f>IF(N170="základná",J170,0)</f>
        <v>0</v>
      </c>
      <c r="BF170" s="150">
        <f>IF(N170="znížená",J170,0)</f>
        <v>0</v>
      </c>
      <c r="BG170" s="150">
        <f>IF(N170="zákl. prenesená",J170,0)</f>
        <v>0</v>
      </c>
      <c r="BH170" s="150">
        <f>IF(N170="zníž. prenesená",J170,0)</f>
        <v>0</v>
      </c>
      <c r="BI170" s="150">
        <f>IF(N170="nulová",J170,0)</f>
        <v>0</v>
      </c>
      <c r="BJ170" s="14" t="s">
        <v>152</v>
      </c>
      <c r="BK170" s="151">
        <f>ROUND(I170*H170,3)</f>
        <v>0</v>
      </c>
      <c r="BL170" s="14" t="s">
        <v>178</v>
      </c>
      <c r="BM170" s="149" t="s">
        <v>249</v>
      </c>
    </row>
    <row r="171" spans="1:65" s="2" customFormat="1" ht="37.9" customHeight="1">
      <c r="A171" s="174"/>
      <c r="B171" s="138"/>
      <c r="C171" s="139" t="s">
        <v>256</v>
      </c>
      <c r="D171" s="139" t="s">
        <v>147</v>
      </c>
      <c r="E171" s="140" t="s">
        <v>257</v>
      </c>
      <c r="F171" s="141" t="s">
        <v>258</v>
      </c>
      <c r="G171" s="142" t="s">
        <v>254</v>
      </c>
      <c r="H171" s="143">
        <v>0</v>
      </c>
      <c r="I171" s="143">
        <v>3.698</v>
      </c>
      <c r="J171" s="143">
        <f>ROUND(I171*H171,3)</f>
        <v>0</v>
      </c>
      <c r="K171" s="144"/>
      <c r="L171" s="27"/>
      <c r="M171" s="145" t="s">
        <v>1</v>
      </c>
      <c r="N171" s="146" t="s">
        <v>37</v>
      </c>
      <c r="O171" s="147">
        <v>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R171" s="149" t="s">
        <v>178</v>
      </c>
      <c r="AT171" s="149" t="s">
        <v>147</v>
      </c>
      <c r="AU171" s="149" t="s">
        <v>152</v>
      </c>
      <c r="AY171" s="14" t="s">
        <v>143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4" t="s">
        <v>152</v>
      </c>
      <c r="BK171" s="151">
        <f>ROUND(I171*H171,3)</f>
        <v>0</v>
      </c>
      <c r="BL171" s="14" t="s">
        <v>178</v>
      </c>
      <c r="BM171" s="149" t="s">
        <v>255</v>
      </c>
    </row>
    <row r="172" spans="1:65" s="2" customFormat="1" ht="14.45" customHeight="1">
      <c r="A172" s="174"/>
      <c r="B172" s="138"/>
      <c r="C172" s="139" t="s">
        <v>7</v>
      </c>
      <c r="D172" s="139" t="s">
        <v>147</v>
      </c>
      <c r="E172" s="140" t="s">
        <v>260</v>
      </c>
      <c r="F172" s="141" t="s">
        <v>261</v>
      </c>
      <c r="G172" s="142" t="s">
        <v>172</v>
      </c>
      <c r="H172" s="143">
        <v>0</v>
      </c>
      <c r="I172" s="143">
        <v>1.359</v>
      </c>
      <c r="J172" s="143">
        <f>ROUND(I172*H172,3)</f>
        <v>0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8">
        <f>S172*H172</f>
        <v>0</v>
      </c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R172" s="149" t="s">
        <v>178</v>
      </c>
      <c r="AT172" s="149" t="s">
        <v>147</v>
      </c>
      <c r="AU172" s="149" t="s">
        <v>152</v>
      </c>
      <c r="AY172" s="14" t="s">
        <v>143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4" t="s">
        <v>152</v>
      </c>
      <c r="BK172" s="151">
        <f>ROUND(I172*H172,3)</f>
        <v>0</v>
      </c>
      <c r="BL172" s="14" t="s">
        <v>178</v>
      </c>
      <c r="BM172" s="149" t="s">
        <v>259</v>
      </c>
    </row>
    <row r="173" spans="1:65" s="12" customFormat="1" ht="22.9" customHeight="1">
      <c r="B173" s="126"/>
      <c r="D173" s="127" t="s">
        <v>70</v>
      </c>
      <c r="E173" s="136" t="s">
        <v>263</v>
      </c>
      <c r="F173" s="136" t="s">
        <v>264</v>
      </c>
      <c r="J173" s="137">
        <f>BK173</f>
        <v>0</v>
      </c>
      <c r="L173" s="126"/>
      <c r="M173" s="130"/>
      <c r="N173" s="131"/>
      <c r="O173" s="131"/>
      <c r="P173" s="132">
        <f>SUM(P174:P181)</f>
        <v>0</v>
      </c>
      <c r="Q173" s="131"/>
      <c r="R173" s="132">
        <f>SUM(R174:R181)</f>
        <v>0</v>
      </c>
      <c r="S173" s="131"/>
      <c r="T173" s="133">
        <f>SUM(T174:T181)</f>
        <v>0</v>
      </c>
      <c r="AR173" s="127" t="s">
        <v>152</v>
      </c>
      <c r="AT173" s="134" t="s">
        <v>70</v>
      </c>
      <c r="AU173" s="134" t="s">
        <v>79</v>
      </c>
      <c r="AY173" s="127" t="s">
        <v>143</v>
      </c>
      <c r="BK173" s="135">
        <f>SUM(BK174:BK181)</f>
        <v>0</v>
      </c>
    </row>
    <row r="174" spans="1:65" s="2" customFormat="1" ht="24.2" customHeight="1">
      <c r="A174" s="174"/>
      <c r="B174" s="138"/>
      <c r="C174" s="139" t="s">
        <v>265</v>
      </c>
      <c r="D174" s="139" t="s">
        <v>147</v>
      </c>
      <c r="E174" s="140" t="s">
        <v>266</v>
      </c>
      <c r="F174" s="141" t="s">
        <v>267</v>
      </c>
      <c r="G174" s="142" t="s">
        <v>172</v>
      </c>
      <c r="H174" s="143">
        <v>0</v>
      </c>
      <c r="I174" s="143">
        <v>2.4710000000000001</v>
      </c>
      <c r="J174" s="143">
        <f t="shared" ref="J174:J181" si="20">ROUND(I174*H174,3)</f>
        <v>0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ref="P174:P181" si="21">O174*H174</f>
        <v>0</v>
      </c>
      <c r="Q174" s="147">
        <v>0</v>
      </c>
      <c r="R174" s="147">
        <f t="shared" ref="R174:R181" si="22">Q174*H174</f>
        <v>0</v>
      </c>
      <c r="S174" s="147">
        <v>0</v>
      </c>
      <c r="T174" s="148">
        <f t="shared" ref="T174:T181" si="23">S174*H174</f>
        <v>0</v>
      </c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R174" s="149" t="s">
        <v>178</v>
      </c>
      <c r="AT174" s="149" t="s">
        <v>147</v>
      </c>
      <c r="AU174" s="149" t="s">
        <v>152</v>
      </c>
      <c r="AY174" s="14" t="s">
        <v>143</v>
      </c>
      <c r="BE174" s="150">
        <f t="shared" ref="BE174:BE181" si="24">IF(N174="základná",J174,0)</f>
        <v>0</v>
      </c>
      <c r="BF174" s="150">
        <f t="shared" ref="BF174:BF181" si="25">IF(N174="znížená",J174,0)</f>
        <v>0</v>
      </c>
      <c r="BG174" s="150">
        <f t="shared" ref="BG174:BG181" si="26">IF(N174="zákl. prenesená",J174,0)</f>
        <v>0</v>
      </c>
      <c r="BH174" s="150">
        <f t="shared" ref="BH174:BH181" si="27">IF(N174="zníž. prenesená",J174,0)</f>
        <v>0</v>
      </c>
      <c r="BI174" s="150">
        <f t="shared" ref="BI174:BI181" si="28">IF(N174="nulová",J174,0)</f>
        <v>0</v>
      </c>
      <c r="BJ174" s="14" t="s">
        <v>152</v>
      </c>
      <c r="BK174" s="151">
        <f t="shared" ref="BK174:BK181" si="29">ROUND(I174*H174,3)</f>
        <v>0</v>
      </c>
      <c r="BL174" s="14" t="s">
        <v>178</v>
      </c>
      <c r="BM174" s="149" t="s">
        <v>262</v>
      </c>
    </row>
    <row r="175" spans="1:65" s="2" customFormat="1" ht="24.2" customHeight="1">
      <c r="A175" s="174"/>
      <c r="B175" s="138"/>
      <c r="C175" s="139" t="s">
        <v>190</v>
      </c>
      <c r="D175" s="139" t="s">
        <v>147</v>
      </c>
      <c r="E175" s="140" t="s">
        <v>269</v>
      </c>
      <c r="F175" s="141" t="s">
        <v>270</v>
      </c>
      <c r="G175" s="142" t="s">
        <v>172</v>
      </c>
      <c r="H175" s="143">
        <v>0</v>
      </c>
      <c r="I175" s="143">
        <v>2.8220000000000001</v>
      </c>
      <c r="J175" s="143">
        <f t="shared" si="20"/>
        <v>0</v>
      </c>
      <c r="K175" s="144"/>
      <c r="L175" s="27"/>
      <c r="M175" s="145" t="s">
        <v>1</v>
      </c>
      <c r="N175" s="146" t="s">
        <v>37</v>
      </c>
      <c r="O175" s="147">
        <v>0</v>
      </c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R175" s="149" t="s">
        <v>178</v>
      </c>
      <c r="AT175" s="149" t="s">
        <v>147</v>
      </c>
      <c r="AU175" s="149" t="s">
        <v>152</v>
      </c>
      <c r="AY175" s="14" t="s">
        <v>143</v>
      </c>
      <c r="BE175" s="150">
        <f t="shared" si="24"/>
        <v>0</v>
      </c>
      <c r="BF175" s="150">
        <f t="shared" si="25"/>
        <v>0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4" t="s">
        <v>152</v>
      </c>
      <c r="BK175" s="151">
        <f t="shared" si="29"/>
        <v>0</v>
      </c>
      <c r="BL175" s="14" t="s">
        <v>178</v>
      </c>
      <c r="BM175" s="149" t="s">
        <v>268</v>
      </c>
    </row>
    <row r="176" spans="1:65" s="2" customFormat="1" ht="14.45" customHeight="1">
      <c r="A176" s="174"/>
      <c r="B176" s="138"/>
      <c r="C176" s="139" t="s">
        <v>272</v>
      </c>
      <c r="D176" s="139" t="s">
        <v>147</v>
      </c>
      <c r="E176" s="140" t="s">
        <v>273</v>
      </c>
      <c r="F176" s="141" t="s">
        <v>274</v>
      </c>
      <c r="G176" s="142" t="s">
        <v>275</v>
      </c>
      <c r="H176" s="143">
        <v>0</v>
      </c>
      <c r="I176" s="143">
        <v>6.8769999999999998</v>
      </c>
      <c r="J176" s="143">
        <f t="shared" si="20"/>
        <v>0</v>
      </c>
      <c r="K176" s="144"/>
      <c r="L176" s="27"/>
      <c r="M176" s="145" t="s">
        <v>1</v>
      </c>
      <c r="N176" s="146" t="s">
        <v>37</v>
      </c>
      <c r="O176" s="147">
        <v>0</v>
      </c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R176" s="149" t="s">
        <v>178</v>
      </c>
      <c r="AT176" s="149" t="s">
        <v>147</v>
      </c>
      <c r="AU176" s="149" t="s">
        <v>152</v>
      </c>
      <c r="AY176" s="14" t="s">
        <v>143</v>
      </c>
      <c r="BE176" s="150">
        <f t="shared" si="24"/>
        <v>0</v>
      </c>
      <c r="BF176" s="150">
        <f t="shared" si="25"/>
        <v>0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4" t="s">
        <v>152</v>
      </c>
      <c r="BK176" s="151">
        <f t="shared" si="29"/>
        <v>0</v>
      </c>
      <c r="BL176" s="14" t="s">
        <v>178</v>
      </c>
      <c r="BM176" s="149" t="s">
        <v>271</v>
      </c>
    </row>
    <row r="177" spans="1:65" s="2" customFormat="1" ht="14.45" customHeight="1">
      <c r="A177" s="174"/>
      <c r="B177" s="138"/>
      <c r="C177" s="152" t="s">
        <v>240</v>
      </c>
      <c r="D177" s="152" t="s">
        <v>175</v>
      </c>
      <c r="E177" s="153" t="s">
        <v>277</v>
      </c>
      <c r="F177" s="154" t="s">
        <v>1452</v>
      </c>
      <c r="G177" s="155" t="s">
        <v>172</v>
      </c>
      <c r="H177" s="156">
        <v>0</v>
      </c>
      <c r="I177" s="156">
        <v>300</v>
      </c>
      <c r="J177" s="156">
        <f t="shared" si="20"/>
        <v>0</v>
      </c>
      <c r="K177" s="157"/>
      <c r="L177" s="158"/>
      <c r="M177" s="159" t="s">
        <v>1</v>
      </c>
      <c r="N177" s="160" t="s">
        <v>37</v>
      </c>
      <c r="O177" s="147">
        <v>0</v>
      </c>
      <c r="P177" s="147">
        <f t="shared" si="21"/>
        <v>0</v>
      </c>
      <c r="Q177" s="147">
        <v>0</v>
      </c>
      <c r="R177" s="147">
        <f t="shared" si="22"/>
        <v>0</v>
      </c>
      <c r="S177" s="147">
        <v>0</v>
      </c>
      <c r="T177" s="148">
        <f t="shared" si="23"/>
        <v>0</v>
      </c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R177" s="149" t="s">
        <v>209</v>
      </c>
      <c r="AT177" s="149" t="s">
        <v>175</v>
      </c>
      <c r="AU177" s="149" t="s">
        <v>152</v>
      </c>
      <c r="AY177" s="14" t="s">
        <v>143</v>
      </c>
      <c r="BE177" s="150">
        <f t="shared" si="24"/>
        <v>0</v>
      </c>
      <c r="BF177" s="150">
        <f t="shared" si="25"/>
        <v>0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4" t="s">
        <v>152</v>
      </c>
      <c r="BK177" s="151">
        <f t="shared" si="29"/>
        <v>0</v>
      </c>
      <c r="BL177" s="14" t="s">
        <v>178</v>
      </c>
      <c r="BM177" s="149" t="s">
        <v>276</v>
      </c>
    </row>
    <row r="178" spans="1:65" s="2" customFormat="1" ht="24.2" customHeight="1">
      <c r="A178" s="174"/>
      <c r="B178" s="138"/>
      <c r="C178" s="139" t="s">
        <v>279</v>
      </c>
      <c r="D178" s="139" t="s">
        <v>147</v>
      </c>
      <c r="E178" s="140" t="s">
        <v>280</v>
      </c>
      <c r="F178" s="141" t="s">
        <v>281</v>
      </c>
      <c r="G178" s="142" t="s">
        <v>172</v>
      </c>
      <c r="H178" s="143">
        <v>0</v>
      </c>
      <c r="I178" s="143">
        <v>2.9849999999999999</v>
      </c>
      <c r="J178" s="143">
        <f t="shared" si="20"/>
        <v>0</v>
      </c>
      <c r="K178" s="144"/>
      <c r="L178" s="27"/>
      <c r="M178" s="145" t="s">
        <v>1</v>
      </c>
      <c r="N178" s="146" t="s">
        <v>37</v>
      </c>
      <c r="O178" s="147">
        <v>0</v>
      </c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R178" s="149" t="s">
        <v>178</v>
      </c>
      <c r="AT178" s="149" t="s">
        <v>147</v>
      </c>
      <c r="AU178" s="149" t="s">
        <v>152</v>
      </c>
      <c r="AY178" s="14" t="s">
        <v>143</v>
      </c>
      <c r="BE178" s="150">
        <f t="shared" si="24"/>
        <v>0</v>
      </c>
      <c r="BF178" s="150">
        <f t="shared" si="25"/>
        <v>0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4" t="s">
        <v>152</v>
      </c>
      <c r="BK178" s="151">
        <f t="shared" si="29"/>
        <v>0</v>
      </c>
      <c r="BL178" s="14" t="s">
        <v>178</v>
      </c>
      <c r="BM178" s="149" t="s">
        <v>278</v>
      </c>
    </row>
    <row r="179" spans="1:65" s="2" customFormat="1" ht="24.2" customHeight="1">
      <c r="A179" s="174"/>
      <c r="B179" s="138"/>
      <c r="C179" s="139" t="s">
        <v>230</v>
      </c>
      <c r="D179" s="139" t="s">
        <v>147</v>
      </c>
      <c r="E179" s="140" t="s">
        <v>283</v>
      </c>
      <c r="F179" s="141" t="s">
        <v>284</v>
      </c>
      <c r="G179" s="142" t="s">
        <v>172</v>
      </c>
      <c r="H179" s="143">
        <v>0</v>
      </c>
      <c r="I179" s="143">
        <v>30.28</v>
      </c>
      <c r="J179" s="143">
        <f t="shared" si="20"/>
        <v>0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 t="shared" si="21"/>
        <v>0</v>
      </c>
      <c r="Q179" s="147">
        <v>0</v>
      </c>
      <c r="R179" s="147">
        <f t="shared" si="22"/>
        <v>0</v>
      </c>
      <c r="S179" s="147">
        <v>0</v>
      </c>
      <c r="T179" s="148">
        <f t="shared" si="23"/>
        <v>0</v>
      </c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R179" s="149" t="s">
        <v>178</v>
      </c>
      <c r="AT179" s="149" t="s">
        <v>147</v>
      </c>
      <c r="AU179" s="149" t="s">
        <v>152</v>
      </c>
      <c r="AY179" s="14" t="s">
        <v>143</v>
      </c>
      <c r="BE179" s="150">
        <f t="shared" si="24"/>
        <v>0</v>
      </c>
      <c r="BF179" s="150">
        <f t="shared" si="25"/>
        <v>0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4" t="s">
        <v>152</v>
      </c>
      <c r="BK179" s="151">
        <f t="shared" si="29"/>
        <v>0</v>
      </c>
      <c r="BL179" s="14" t="s">
        <v>178</v>
      </c>
      <c r="BM179" s="149" t="s">
        <v>282</v>
      </c>
    </row>
    <row r="180" spans="1:65" s="2" customFormat="1" ht="24.2" customHeight="1">
      <c r="A180" s="174"/>
      <c r="B180" s="138"/>
      <c r="C180" s="152" t="s">
        <v>225</v>
      </c>
      <c r="D180" s="152" t="s">
        <v>175</v>
      </c>
      <c r="E180" s="153" t="s">
        <v>286</v>
      </c>
      <c r="F180" s="154" t="s">
        <v>287</v>
      </c>
      <c r="G180" s="155" t="s">
        <v>172</v>
      </c>
      <c r="H180" s="156">
        <v>0</v>
      </c>
      <c r="I180" s="156">
        <v>89.373999999999995</v>
      </c>
      <c r="J180" s="156">
        <f t="shared" si="20"/>
        <v>0</v>
      </c>
      <c r="K180" s="157"/>
      <c r="L180" s="158"/>
      <c r="M180" s="159" t="s">
        <v>1</v>
      </c>
      <c r="N180" s="160" t="s">
        <v>37</v>
      </c>
      <c r="O180" s="147">
        <v>0</v>
      </c>
      <c r="P180" s="147">
        <f t="shared" si="21"/>
        <v>0</v>
      </c>
      <c r="Q180" s="147">
        <v>0</v>
      </c>
      <c r="R180" s="147">
        <f t="shared" si="22"/>
        <v>0</v>
      </c>
      <c r="S180" s="147">
        <v>0</v>
      </c>
      <c r="T180" s="148">
        <f t="shared" si="23"/>
        <v>0</v>
      </c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R180" s="149" t="s">
        <v>209</v>
      </c>
      <c r="AT180" s="149" t="s">
        <v>175</v>
      </c>
      <c r="AU180" s="149" t="s">
        <v>152</v>
      </c>
      <c r="AY180" s="14" t="s">
        <v>143</v>
      </c>
      <c r="BE180" s="150">
        <f t="shared" si="24"/>
        <v>0</v>
      </c>
      <c r="BF180" s="150">
        <f t="shared" si="25"/>
        <v>0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4" t="s">
        <v>152</v>
      </c>
      <c r="BK180" s="151">
        <f t="shared" si="29"/>
        <v>0</v>
      </c>
      <c r="BL180" s="14" t="s">
        <v>178</v>
      </c>
      <c r="BM180" s="149" t="s">
        <v>285</v>
      </c>
    </row>
    <row r="181" spans="1:65" s="2" customFormat="1" ht="24.2" customHeight="1">
      <c r="A181" s="174"/>
      <c r="B181" s="138"/>
      <c r="C181" s="139" t="s">
        <v>289</v>
      </c>
      <c r="D181" s="139" t="s">
        <v>147</v>
      </c>
      <c r="E181" s="140" t="s">
        <v>290</v>
      </c>
      <c r="F181" s="141" t="s">
        <v>291</v>
      </c>
      <c r="G181" s="142" t="s">
        <v>292</v>
      </c>
      <c r="H181" s="143">
        <v>0</v>
      </c>
      <c r="I181" s="143">
        <v>0.46800000000000003</v>
      </c>
      <c r="J181" s="143">
        <f t="shared" si="20"/>
        <v>0</v>
      </c>
      <c r="K181" s="144"/>
      <c r="L181" s="27"/>
      <c r="M181" s="145" t="s">
        <v>1</v>
      </c>
      <c r="N181" s="146" t="s">
        <v>37</v>
      </c>
      <c r="O181" s="147">
        <v>0</v>
      </c>
      <c r="P181" s="147">
        <f t="shared" si="21"/>
        <v>0</v>
      </c>
      <c r="Q181" s="147">
        <v>0</v>
      </c>
      <c r="R181" s="147">
        <f t="shared" si="22"/>
        <v>0</v>
      </c>
      <c r="S181" s="147">
        <v>0</v>
      </c>
      <c r="T181" s="148">
        <f t="shared" si="23"/>
        <v>0</v>
      </c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R181" s="149" t="s">
        <v>178</v>
      </c>
      <c r="AT181" s="149" t="s">
        <v>147</v>
      </c>
      <c r="AU181" s="149" t="s">
        <v>152</v>
      </c>
      <c r="AY181" s="14" t="s">
        <v>143</v>
      </c>
      <c r="BE181" s="150">
        <f t="shared" si="24"/>
        <v>0</v>
      </c>
      <c r="BF181" s="150">
        <f t="shared" si="25"/>
        <v>0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4" t="s">
        <v>152</v>
      </c>
      <c r="BK181" s="151">
        <f t="shared" si="29"/>
        <v>0</v>
      </c>
      <c r="BL181" s="14" t="s">
        <v>178</v>
      </c>
      <c r="BM181" s="149" t="s">
        <v>288</v>
      </c>
    </row>
    <row r="182" spans="1:65" s="12" customFormat="1" ht="22.9" customHeight="1">
      <c r="B182" s="126"/>
      <c r="D182" s="127" t="s">
        <v>70</v>
      </c>
      <c r="E182" s="136" t="s">
        <v>294</v>
      </c>
      <c r="F182" s="136" t="s">
        <v>295</v>
      </c>
      <c r="J182" s="137">
        <f>BK182</f>
        <v>0</v>
      </c>
      <c r="L182" s="126"/>
      <c r="M182" s="130"/>
      <c r="N182" s="131"/>
      <c r="O182" s="131"/>
      <c r="P182" s="132">
        <f>SUM(P183:P185)</f>
        <v>0</v>
      </c>
      <c r="Q182" s="131"/>
      <c r="R182" s="132">
        <f>SUM(R183:R185)</f>
        <v>0</v>
      </c>
      <c r="S182" s="131"/>
      <c r="T182" s="133">
        <f>SUM(T183:T185)</f>
        <v>0</v>
      </c>
      <c r="AR182" s="127" t="s">
        <v>152</v>
      </c>
      <c r="AT182" s="134" t="s">
        <v>70</v>
      </c>
      <c r="AU182" s="134" t="s">
        <v>79</v>
      </c>
      <c r="AY182" s="127" t="s">
        <v>143</v>
      </c>
      <c r="BK182" s="135">
        <f>SUM(BK183:BK185)</f>
        <v>0</v>
      </c>
    </row>
    <row r="183" spans="1:65" s="2" customFormat="1" ht="24.2" customHeight="1">
      <c r="A183" s="174"/>
      <c r="B183" s="138"/>
      <c r="C183" s="139" t="s">
        <v>194</v>
      </c>
      <c r="D183" s="139" t="s">
        <v>147</v>
      </c>
      <c r="E183" s="140" t="s">
        <v>296</v>
      </c>
      <c r="F183" s="141" t="s">
        <v>297</v>
      </c>
      <c r="G183" s="142" t="s">
        <v>150</v>
      </c>
      <c r="H183" s="143">
        <v>0</v>
      </c>
      <c r="I183" s="143">
        <v>12.868</v>
      </c>
      <c r="J183" s="143">
        <f>ROUND(I183*H183,3)</f>
        <v>0</v>
      </c>
      <c r="K183" s="144"/>
      <c r="L183" s="27"/>
      <c r="M183" s="145" t="s">
        <v>1</v>
      </c>
      <c r="N183" s="146" t="s">
        <v>37</v>
      </c>
      <c r="O183" s="147">
        <v>0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R183" s="149" t="s">
        <v>178</v>
      </c>
      <c r="AT183" s="149" t="s">
        <v>147</v>
      </c>
      <c r="AU183" s="149" t="s">
        <v>152</v>
      </c>
      <c r="AY183" s="14" t="s">
        <v>143</v>
      </c>
      <c r="BE183" s="150">
        <f>IF(N183="základná",J183,0)</f>
        <v>0</v>
      </c>
      <c r="BF183" s="150">
        <f>IF(N183="znížená",J183,0)</f>
        <v>0</v>
      </c>
      <c r="BG183" s="150">
        <f>IF(N183="zákl. prenesená",J183,0)</f>
        <v>0</v>
      </c>
      <c r="BH183" s="150">
        <f>IF(N183="zníž. prenesená",J183,0)</f>
        <v>0</v>
      </c>
      <c r="BI183" s="150">
        <f>IF(N183="nulová",J183,0)</f>
        <v>0</v>
      </c>
      <c r="BJ183" s="14" t="s">
        <v>152</v>
      </c>
      <c r="BK183" s="151">
        <f>ROUND(I183*H183,3)</f>
        <v>0</v>
      </c>
      <c r="BL183" s="14" t="s">
        <v>178</v>
      </c>
      <c r="BM183" s="149" t="s">
        <v>293</v>
      </c>
    </row>
    <row r="184" spans="1:65" s="2" customFormat="1" ht="14.45" customHeight="1">
      <c r="A184" s="174"/>
      <c r="B184" s="138"/>
      <c r="C184" s="152" t="s">
        <v>299</v>
      </c>
      <c r="D184" s="152" t="s">
        <v>175</v>
      </c>
      <c r="E184" s="153" t="s">
        <v>300</v>
      </c>
      <c r="F184" s="154" t="s">
        <v>301</v>
      </c>
      <c r="G184" s="155" t="s">
        <v>150</v>
      </c>
      <c r="H184" s="156">
        <v>0</v>
      </c>
      <c r="I184" s="156">
        <v>15.577999999999999</v>
      </c>
      <c r="J184" s="156">
        <f>ROUND(I184*H184,3)</f>
        <v>0</v>
      </c>
      <c r="K184" s="157"/>
      <c r="L184" s="158"/>
      <c r="M184" s="159" t="s">
        <v>1</v>
      </c>
      <c r="N184" s="160" t="s">
        <v>37</v>
      </c>
      <c r="O184" s="147">
        <v>0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R184" s="149" t="s">
        <v>209</v>
      </c>
      <c r="AT184" s="149" t="s">
        <v>175</v>
      </c>
      <c r="AU184" s="149" t="s">
        <v>152</v>
      </c>
      <c r="AY184" s="14" t="s">
        <v>143</v>
      </c>
      <c r="BE184" s="150">
        <f>IF(N184="základná",J184,0)</f>
        <v>0</v>
      </c>
      <c r="BF184" s="150">
        <f>IF(N184="znížená",J184,0)</f>
        <v>0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4" t="s">
        <v>152</v>
      </c>
      <c r="BK184" s="151">
        <f>ROUND(I184*H184,3)</f>
        <v>0</v>
      </c>
      <c r="BL184" s="14" t="s">
        <v>178</v>
      </c>
      <c r="BM184" s="149" t="s">
        <v>298</v>
      </c>
    </row>
    <row r="185" spans="1:65" s="2" customFormat="1" ht="24.2" customHeight="1">
      <c r="A185" s="174"/>
      <c r="B185" s="138"/>
      <c r="C185" s="139" t="s">
        <v>198</v>
      </c>
      <c r="D185" s="139" t="s">
        <v>147</v>
      </c>
      <c r="E185" s="140" t="s">
        <v>303</v>
      </c>
      <c r="F185" s="141" t="s">
        <v>304</v>
      </c>
      <c r="G185" s="142" t="s">
        <v>292</v>
      </c>
      <c r="H185" s="143">
        <v>0</v>
      </c>
      <c r="I185" s="143">
        <v>3.32</v>
      </c>
      <c r="J185" s="143">
        <f>ROUND(I185*H185,3)</f>
        <v>0</v>
      </c>
      <c r="K185" s="144"/>
      <c r="L185" s="27"/>
      <c r="M185" s="145" t="s">
        <v>1</v>
      </c>
      <c r="N185" s="146" t="s">
        <v>37</v>
      </c>
      <c r="O185" s="147">
        <v>0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R185" s="149" t="s">
        <v>178</v>
      </c>
      <c r="AT185" s="149" t="s">
        <v>147</v>
      </c>
      <c r="AU185" s="149" t="s">
        <v>152</v>
      </c>
      <c r="AY185" s="14" t="s">
        <v>143</v>
      </c>
      <c r="BE185" s="150">
        <f>IF(N185="základná",J185,0)</f>
        <v>0</v>
      </c>
      <c r="BF185" s="150">
        <f>IF(N185="znížená",J185,0)</f>
        <v>0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4" t="s">
        <v>152</v>
      </c>
      <c r="BK185" s="151">
        <f>ROUND(I185*H185,3)</f>
        <v>0</v>
      </c>
      <c r="BL185" s="14" t="s">
        <v>178</v>
      </c>
      <c r="BM185" s="149" t="s">
        <v>302</v>
      </c>
    </row>
    <row r="186" spans="1:65" s="12" customFormat="1" ht="22.9" customHeight="1">
      <c r="B186" s="126"/>
      <c r="D186" s="127" t="s">
        <v>70</v>
      </c>
      <c r="E186" s="136" t="s">
        <v>306</v>
      </c>
      <c r="F186" s="136" t="s">
        <v>307</v>
      </c>
      <c r="J186" s="137">
        <f>BK186</f>
        <v>0</v>
      </c>
      <c r="L186" s="126"/>
      <c r="M186" s="130"/>
      <c r="N186" s="131"/>
      <c r="O186" s="131"/>
      <c r="P186" s="132">
        <f>SUM(P187:P189)</f>
        <v>0</v>
      </c>
      <c r="Q186" s="131"/>
      <c r="R186" s="132">
        <f>SUM(R187:R189)</f>
        <v>0</v>
      </c>
      <c r="S186" s="131"/>
      <c r="T186" s="133">
        <f>SUM(T187:T189)</f>
        <v>0</v>
      </c>
      <c r="AR186" s="127" t="s">
        <v>152</v>
      </c>
      <c r="AT186" s="134" t="s">
        <v>70</v>
      </c>
      <c r="AU186" s="134" t="s">
        <v>79</v>
      </c>
      <c r="AY186" s="127" t="s">
        <v>143</v>
      </c>
      <c r="BK186" s="135">
        <f>SUM(BK187:BK189)</f>
        <v>0</v>
      </c>
    </row>
    <row r="187" spans="1:65" s="2" customFormat="1" ht="24.2" customHeight="1">
      <c r="A187" s="174"/>
      <c r="B187" s="138"/>
      <c r="C187" s="139" t="s">
        <v>308</v>
      </c>
      <c r="D187" s="139" t="s">
        <v>147</v>
      </c>
      <c r="E187" s="140" t="s">
        <v>309</v>
      </c>
      <c r="F187" s="141" t="s">
        <v>310</v>
      </c>
      <c r="G187" s="142" t="s">
        <v>150</v>
      </c>
      <c r="H187" s="143">
        <v>0</v>
      </c>
      <c r="I187" s="143">
        <v>14.762</v>
      </c>
      <c r="J187" s="143">
        <f>ROUND(I187*H187,3)</f>
        <v>0</v>
      </c>
      <c r="K187" s="144"/>
      <c r="L187" s="27"/>
      <c r="M187" s="145" t="s">
        <v>1</v>
      </c>
      <c r="N187" s="146" t="s">
        <v>37</v>
      </c>
      <c r="O187" s="147">
        <v>0</v>
      </c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R187" s="149" t="s">
        <v>178</v>
      </c>
      <c r="AT187" s="149" t="s">
        <v>147</v>
      </c>
      <c r="AU187" s="149" t="s">
        <v>152</v>
      </c>
      <c r="AY187" s="14" t="s">
        <v>143</v>
      </c>
      <c r="BE187" s="150">
        <f>IF(N187="základná",J187,0)</f>
        <v>0</v>
      </c>
      <c r="BF187" s="150">
        <f>IF(N187="znížená",J187,0)</f>
        <v>0</v>
      </c>
      <c r="BG187" s="150">
        <f>IF(N187="zákl. prenesená",J187,0)</f>
        <v>0</v>
      </c>
      <c r="BH187" s="150">
        <f>IF(N187="zníž. prenesená",J187,0)</f>
        <v>0</v>
      </c>
      <c r="BI187" s="150">
        <f>IF(N187="nulová",J187,0)</f>
        <v>0</v>
      </c>
      <c r="BJ187" s="14" t="s">
        <v>152</v>
      </c>
      <c r="BK187" s="151">
        <f>ROUND(I187*H187,3)</f>
        <v>0</v>
      </c>
      <c r="BL187" s="14" t="s">
        <v>178</v>
      </c>
      <c r="BM187" s="149" t="s">
        <v>305</v>
      </c>
    </row>
    <row r="188" spans="1:65" s="2" customFormat="1" ht="24.2" customHeight="1">
      <c r="A188" s="174"/>
      <c r="B188" s="138"/>
      <c r="C188" s="152" t="s">
        <v>202</v>
      </c>
      <c r="D188" s="152" t="s">
        <v>175</v>
      </c>
      <c r="E188" s="153" t="s">
        <v>312</v>
      </c>
      <c r="F188" s="154" t="s">
        <v>313</v>
      </c>
      <c r="G188" s="155" t="s">
        <v>150</v>
      </c>
      <c r="H188" s="156">
        <v>0</v>
      </c>
      <c r="I188" s="156">
        <v>16.22</v>
      </c>
      <c r="J188" s="156">
        <f>ROUND(I188*H188,3)</f>
        <v>0</v>
      </c>
      <c r="K188" s="157"/>
      <c r="L188" s="158"/>
      <c r="M188" s="159" t="s">
        <v>1</v>
      </c>
      <c r="N188" s="160" t="s">
        <v>37</v>
      </c>
      <c r="O188" s="147">
        <v>0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R188" s="149" t="s">
        <v>209</v>
      </c>
      <c r="AT188" s="149" t="s">
        <v>175</v>
      </c>
      <c r="AU188" s="149" t="s">
        <v>152</v>
      </c>
      <c r="AY188" s="14" t="s">
        <v>143</v>
      </c>
      <c r="BE188" s="150">
        <f>IF(N188="základná",J188,0)</f>
        <v>0</v>
      </c>
      <c r="BF188" s="150">
        <f>IF(N188="znížená",J188,0)</f>
        <v>0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152</v>
      </c>
      <c r="BK188" s="151">
        <f>ROUND(I188*H188,3)</f>
        <v>0</v>
      </c>
      <c r="BL188" s="14" t="s">
        <v>178</v>
      </c>
      <c r="BM188" s="149" t="s">
        <v>311</v>
      </c>
    </row>
    <row r="189" spans="1:65" s="2" customFormat="1" ht="24.2" customHeight="1">
      <c r="A189" s="174"/>
      <c r="B189" s="138"/>
      <c r="C189" s="139" t="s">
        <v>315</v>
      </c>
      <c r="D189" s="139" t="s">
        <v>147</v>
      </c>
      <c r="E189" s="140" t="s">
        <v>316</v>
      </c>
      <c r="F189" s="141" t="s">
        <v>317</v>
      </c>
      <c r="G189" s="142" t="s">
        <v>292</v>
      </c>
      <c r="H189" s="143">
        <v>0</v>
      </c>
      <c r="I189" s="143">
        <v>1.984</v>
      </c>
      <c r="J189" s="143">
        <f>ROUND(I189*H189,3)</f>
        <v>0</v>
      </c>
      <c r="K189" s="144"/>
      <c r="L189" s="27"/>
      <c r="M189" s="145" t="s">
        <v>1</v>
      </c>
      <c r="N189" s="146" t="s">
        <v>37</v>
      </c>
      <c r="O189" s="147">
        <v>0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R189" s="149" t="s">
        <v>178</v>
      </c>
      <c r="AT189" s="149" t="s">
        <v>147</v>
      </c>
      <c r="AU189" s="149" t="s">
        <v>152</v>
      </c>
      <c r="AY189" s="14" t="s">
        <v>143</v>
      </c>
      <c r="BE189" s="150">
        <f>IF(N189="základná",J189,0)</f>
        <v>0</v>
      </c>
      <c r="BF189" s="150">
        <f>IF(N189="znížená",J189,0)</f>
        <v>0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4" t="s">
        <v>152</v>
      </c>
      <c r="BK189" s="151">
        <f>ROUND(I189*H189,3)</f>
        <v>0</v>
      </c>
      <c r="BL189" s="14" t="s">
        <v>178</v>
      </c>
      <c r="BM189" s="149" t="s">
        <v>314</v>
      </c>
    </row>
    <row r="190" spans="1:65" s="12" customFormat="1" ht="22.9" customHeight="1">
      <c r="B190" s="126"/>
      <c r="D190" s="127" t="s">
        <v>70</v>
      </c>
      <c r="E190" s="136" t="s">
        <v>319</v>
      </c>
      <c r="F190" s="136" t="s">
        <v>320</v>
      </c>
      <c r="J190" s="137">
        <f>BK190</f>
        <v>105.78</v>
      </c>
      <c r="L190" s="126"/>
      <c r="M190" s="130"/>
      <c r="N190" s="131"/>
      <c r="O190" s="131"/>
      <c r="P190" s="132">
        <f>SUM(P191:P193)</f>
        <v>0</v>
      </c>
      <c r="Q190" s="131"/>
      <c r="R190" s="132">
        <f>SUM(R191:R193)</f>
        <v>0</v>
      </c>
      <c r="S190" s="131"/>
      <c r="T190" s="133">
        <f>SUM(T191:T193)</f>
        <v>0</v>
      </c>
      <c r="AR190" s="127" t="s">
        <v>152</v>
      </c>
      <c r="AT190" s="134" t="s">
        <v>70</v>
      </c>
      <c r="AU190" s="134" t="s">
        <v>79</v>
      </c>
      <c r="AY190" s="127" t="s">
        <v>143</v>
      </c>
      <c r="BK190" s="135">
        <f>SUM(BK191:BK193)</f>
        <v>105.78</v>
      </c>
    </row>
    <row r="191" spans="1:65" s="2" customFormat="1" ht="24.2" customHeight="1">
      <c r="A191" s="174"/>
      <c r="B191" s="138"/>
      <c r="C191" s="139" t="s">
        <v>206</v>
      </c>
      <c r="D191" s="139" t="s">
        <v>147</v>
      </c>
      <c r="E191" s="140" t="s">
        <v>321</v>
      </c>
      <c r="F191" s="141" t="s">
        <v>322</v>
      </c>
      <c r="G191" s="142" t="s">
        <v>150</v>
      </c>
      <c r="H191" s="143">
        <v>0</v>
      </c>
      <c r="I191" s="143">
        <v>7.2779999999999996</v>
      </c>
      <c r="J191" s="143">
        <f>ROUND(I191*H191,3)</f>
        <v>0</v>
      </c>
      <c r="K191" s="144"/>
      <c r="L191" s="27"/>
      <c r="M191" s="145" t="s">
        <v>1</v>
      </c>
      <c r="N191" s="146" t="s">
        <v>37</v>
      </c>
      <c r="O191" s="147">
        <v>0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R191" s="149" t="s">
        <v>178</v>
      </c>
      <c r="AT191" s="149" t="s">
        <v>147</v>
      </c>
      <c r="AU191" s="149" t="s">
        <v>152</v>
      </c>
      <c r="AY191" s="14" t="s">
        <v>143</v>
      </c>
      <c r="BE191" s="150">
        <f>IF(N191="základná",J191,0)</f>
        <v>0</v>
      </c>
      <c r="BF191" s="150">
        <f>IF(N191="znížená",J191,0)</f>
        <v>0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152</v>
      </c>
      <c r="BK191" s="151">
        <f>ROUND(I191*H191,3)</f>
        <v>0</v>
      </c>
      <c r="BL191" s="14" t="s">
        <v>178</v>
      </c>
      <c r="BM191" s="149" t="s">
        <v>318</v>
      </c>
    </row>
    <row r="192" spans="1:65" s="2" customFormat="1" ht="14.45" customHeight="1">
      <c r="A192" s="174"/>
      <c r="B192" s="138"/>
      <c r="C192" s="139" t="s">
        <v>71</v>
      </c>
      <c r="D192" s="139" t="s">
        <v>147</v>
      </c>
      <c r="E192" s="140" t="s">
        <v>1453</v>
      </c>
      <c r="F192" s="141" t="s">
        <v>1454</v>
      </c>
      <c r="G192" s="142" t="s">
        <v>172</v>
      </c>
      <c r="H192" s="143">
        <v>4</v>
      </c>
      <c r="I192" s="143">
        <v>10.92</v>
      </c>
      <c r="J192" s="143">
        <f>ROUND(I192*H192,3)</f>
        <v>43.68</v>
      </c>
      <c r="K192" s="144"/>
      <c r="L192" s="27"/>
      <c r="M192" s="145" t="s">
        <v>1</v>
      </c>
      <c r="N192" s="146" t="s">
        <v>37</v>
      </c>
      <c r="O192" s="147">
        <v>0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R192" s="149" t="s">
        <v>178</v>
      </c>
      <c r="AT192" s="149" t="s">
        <v>147</v>
      </c>
      <c r="AU192" s="149" t="s">
        <v>152</v>
      </c>
      <c r="AY192" s="14" t="s">
        <v>143</v>
      </c>
      <c r="BE192" s="150">
        <f>IF(N192="základná",J192,0)</f>
        <v>0</v>
      </c>
      <c r="BF192" s="150">
        <f>IF(N192="znížená",J192,0)</f>
        <v>43.68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4" t="s">
        <v>152</v>
      </c>
      <c r="BK192" s="151">
        <f>ROUND(I192*H192,3)</f>
        <v>43.68</v>
      </c>
      <c r="BL192" s="14" t="s">
        <v>178</v>
      </c>
      <c r="BM192" s="149" t="s">
        <v>323</v>
      </c>
    </row>
    <row r="193" spans="1:65" s="2" customFormat="1" ht="14.45" customHeight="1">
      <c r="A193" s="174"/>
      <c r="B193" s="138"/>
      <c r="C193" s="139" t="s">
        <v>71</v>
      </c>
      <c r="D193" s="139" t="s">
        <v>147</v>
      </c>
      <c r="E193" s="140" t="s">
        <v>1455</v>
      </c>
      <c r="F193" s="141" t="s">
        <v>1456</v>
      </c>
      <c r="G193" s="142" t="s">
        <v>172</v>
      </c>
      <c r="H193" s="143">
        <v>3</v>
      </c>
      <c r="I193" s="143">
        <v>20.7</v>
      </c>
      <c r="J193" s="143">
        <f>ROUND(I193*H193,3)</f>
        <v>62.1</v>
      </c>
      <c r="K193" s="144"/>
      <c r="L193" s="27"/>
      <c r="M193" s="145" t="s">
        <v>1</v>
      </c>
      <c r="N193" s="146" t="s">
        <v>37</v>
      </c>
      <c r="O193" s="147">
        <v>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R193" s="149" t="s">
        <v>178</v>
      </c>
      <c r="AT193" s="149" t="s">
        <v>147</v>
      </c>
      <c r="AU193" s="149" t="s">
        <v>152</v>
      </c>
      <c r="AY193" s="14" t="s">
        <v>143</v>
      </c>
      <c r="BE193" s="150">
        <f>IF(N193="základná",J193,0)</f>
        <v>0</v>
      </c>
      <c r="BF193" s="150">
        <f>IF(N193="znížená",J193,0)</f>
        <v>62.1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4" t="s">
        <v>152</v>
      </c>
      <c r="BK193" s="151">
        <f>ROUND(I193*H193,3)</f>
        <v>62.1</v>
      </c>
      <c r="BL193" s="14" t="s">
        <v>178</v>
      </c>
      <c r="BM193" s="149" t="s">
        <v>329</v>
      </c>
    </row>
    <row r="194" spans="1:65" s="12" customFormat="1" ht="22.9" customHeight="1">
      <c r="B194" s="126"/>
      <c r="D194" s="127" t="s">
        <v>70</v>
      </c>
      <c r="E194" s="136" t="s">
        <v>324</v>
      </c>
      <c r="F194" s="136" t="s">
        <v>325</v>
      </c>
      <c r="J194" s="137">
        <f>BK194</f>
        <v>1060.7640000000001</v>
      </c>
      <c r="L194" s="126"/>
      <c r="M194" s="130"/>
      <c r="N194" s="131"/>
      <c r="O194" s="131"/>
      <c r="P194" s="132">
        <f>SUM(P195:P198)</f>
        <v>0</v>
      </c>
      <c r="Q194" s="131"/>
      <c r="R194" s="132">
        <f>SUM(R195:R198)</f>
        <v>0</v>
      </c>
      <c r="S194" s="131"/>
      <c r="T194" s="133">
        <f>SUM(T195:T198)</f>
        <v>0</v>
      </c>
      <c r="AR194" s="127" t="s">
        <v>152</v>
      </c>
      <c r="AT194" s="134" t="s">
        <v>70</v>
      </c>
      <c r="AU194" s="134" t="s">
        <v>79</v>
      </c>
      <c r="AY194" s="127" t="s">
        <v>143</v>
      </c>
      <c r="BK194" s="135">
        <f>SUM(BK195:BK198)</f>
        <v>1060.7640000000001</v>
      </c>
    </row>
    <row r="195" spans="1:65" s="2" customFormat="1" ht="14.45" customHeight="1">
      <c r="A195" s="174"/>
      <c r="B195" s="138"/>
      <c r="C195" s="139" t="s">
        <v>326</v>
      </c>
      <c r="D195" s="139" t="s">
        <v>147</v>
      </c>
      <c r="E195" s="140" t="s">
        <v>327</v>
      </c>
      <c r="F195" s="141" t="s">
        <v>328</v>
      </c>
      <c r="G195" s="142" t="s">
        <v>150</v>
      </c>
      <c r="H195" s="143">
        <v>287.62</v>
      </c>
      <c r="I195" s="143">
        <v>0.749</v>
      </c>
      <c r="J195" s="143">
        <f>ROUND(I195*H195,3)</f>
        <v>215.42699999999999</v>
      </c>
      <c r="K195" s="144"/>
      <c r="L195" s="27"/>
      <c r="M195" s="145" t="s">
        <v>1</v>
      </c>
      <c r="N195" s="146" t="s">
        <v>37</v>
      </c>
      <c r="O195" s="147">
        <v>0</v>
      </c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U195" s="174"/>
      <c r="V195" s="174"/>
      <c r="W195" s="174"/>
      <c r="X195" s="174"/>
      <c r="Y195" s="174"/>
      <c r="Z195" s="174"/>
      <c r="AA195" s="174"/>
      <c r="AB195" s="174"/>
      <c r="AC195" s="174"/>
      <c r="AD195" s="174"/>
      <c r="AE195" s="174"/>
      <c r="AR195" s="149" t="s">
        <v>178</v>
      </c>
      <c r="AT195" s="149" t="s">
        <v>147</v>
      </c>
      <c r="AU195" s="149" t="s">
        <v>152</v>
      </c>
      <c r="AY195" s="14" t="s">
        <v>143</v>
      </c>
      <c r="BE195" s="150">
        <f>IF(N195="základná",J195,0)</f>
        <v>0</v>
      </c>
      <c r="BF195" s="150">
        <f>IF(N195="znížená",J195,0)</f>
        <v>215.42699999999999</v>
      </c>
      <c r="BG195" s="150">
        <f>IF(N195="zákl. prenesená",J195,0)</f>
        <v>0</v>
      </c>
      <c r="BH195" s="150">
        <f>IF(N195="zníž. prenesená",J195,0)</f>
        <v>0</v>
      </c>
      <c r="BI195" s="150">
        <f>IF(N195="nulová",J195,0)</f>
        <v>0</v>
      </c>
      <c r="BJ195" s="14" t="s">
        <v>152</v>
      </c>
      <c r="BK195" s="151">
        <f>ROUND(I195*H195,3)</f>
        <v>215.42699999999999</v>
      </c>
      <c r="BL195" s="14" t="s">
        <v>178</v>
      </c>
      <c r="BM195" s="149" t="s">
        <v>332</v>
      </c>
    </row>
    <row r="196" spans="1:65" s="2" customFormat="1" ht="14.45" customHeight="1">
      <c r="A196" s="174"/>
      <c r="B196" s="138"/>
      <c r="C196" s="139" t="s">
        <v>209</v>
      </c>
      <c r="D196" s="139" t="s">
        <v>147</v>
      </c>
      <c r="E196" s="140" t="s">
        <v>330</v>
      </c>
      <c r="F196" s="141" t="s">
        <v>331</v>
      </c>
      <c r="G196" s="142" t="s">
        <v>150</v>
      </c>
      <c r="H196" s="143">
        <v>250.36</v>
      </c>
      <c r="I196" s="143">
        <v>0.435</v>
      </c>
      <c r="J196" s="143">
        <f>ROUND(I196*H196,3)</f>
        <v>108.907</v>
      </c>
      <c r="K196" s="144"/>
      <c r="L196" s="27"/>
      <c r="M196" s="145" t="s">
        <v>1</v>
      </c>
      <c r="N196" s="146" t="s">
        <v>37</v>
      </c>
      <c r="O196" s="147">
        <v>0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U196" s="174"/>
      <c r="V196" s="174"/>
      <c r="W196" s="174"/>
      <c r="X196" s="174"/>
      <c r="Y196" s="174"/>
      <c r="Z196" s="174"/>
      <c r="AA196" s="174"/>
      <c r="AB196" s="174"/>
      <c r="AC196" s="174"/>
      <c r="AD196" s="174"/>
      <c r="AE196" s="174"/>
      <c r="AR196" s="149" t="s">
        <v>178</v>
      </c>
      <c r="AT196" s="149" t="s">
        <v>147</v>
      </c>
      <c r="AU196" s="149" t="s">
        <v>152</v>
      </c>
      <c r="AY196" s="14" t="s">
        <v>143</v>
      </c>
      <c r="BE196" s="150">
        <f>IF(N196="základná",J196,0)</f>
        <v>0</v>
      </c>
      <c r="BF196" s="150">
        <f>IF(N196="znížená",J196,0)</f>
        <v>108.907</v>
      </c>
      <c r="BG196" s="150">
        <f>IF(N196="zákl. prenesená",J196,0)</f>
        <v>0</v>
      </c>
      <c r="BH196" s="150">
        <f>IF(N196="zníž. prenesená",J196,0)</f>
        <v>0</v>
      </c>
      <c r="BI196" s="150">
        <f>IF(N196="nulová",J196,0)</f>
        <v>0</v>
      </c>
      <c r="BJ196" s="14" t="s">
        <v>152</v>
      </c>
      <c r="BK196" s="151">
        <f>ROUND(I196*H196,3)</f>
        <v>108.907</v>
      </c>
      <c r="BL196" s="14" t="s">
        <v>178</v>
      </c>
      <c r="BM196" s="149" t="s">
        <v>336</v>
      </c>
    </row>
    <row r="197" spans="1:65" s="2" customFormat="1" ht="24.2" customHeight="1">
      <c r="A197" s="174"/>
      <c r="B197" s="138"/>
      <c r="C197" s="139" t="s">
        <v>333</v>
      </c>
      <c r="D197" s="139" t="s">
        <v>147</v>
      </c>
      <c r="E197" s="140" t="s">
        <v>334</v>
      </c>
      <c r="F197" s="141" t="s">
        <v>335</v>
      </c>
      <c r="G197" s="142" t="s">
        <v>150</v>
      </c>
      <c r="H197" s="143">
        <v>250.36</v>
      </c>
      <c r="I197" s="143">
        <v>0.53500000000000003</v>
      </c>
      <c r="J197" s="143">
        <f>ROUND(I197*H197,3)</f>
        <v>133.94300000000001</v>
      </c>
      <c r="K197" s="144"/>
      <c r="L197" s="27"/>
      <c r="M197" s="145" t="s">
        <v>1</v>
      </c>
      <c r="N197" s="146" t="s">
        <v>37</v>
      </c>
      <c r="O197" s="147">
        <v>0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R197" s="149" t="s">
        <v>178</v>
      </c>
      <c r="AT197" s="149" t="s">
        <v>147</v>
      </c>
      <c r="AU197" s="149" t="s">
        <v>152</v>
      </c>
      <c r="AY197" s="14" t="s">
        <v>143</v>
      </c>
      <c r="BE197" s="150">
        <f>IF(N197="základná",J197,0)</f>
        <v>0</v>
      </c>
      <c r="BF197" s="150">
        <f>IF(N197="znížená",J197,0)</f>
        <v>133.94300000000001</v>
      </c>
      <c r="BG197" s="150">
        <f>IF(N197="zákl. prenesená",J197,0)</f>
        <v>0</v>
      </c>
      <c r="BH197" s="150">
        <f>IF(N197="zníž. prenesená",J197,0)</f>
        <v>0</v>
      </c>
      <c r="BI197" s="150">
        <f>IF(N197="nulová",J197,0)</f>
        <v>0</v>
      </c>
      <c r="BJ197" s="14" t="s">
        <v>152</v>
      </c>
      <c r="BK197" s="151">
        <f>ROUND(I197*H197,3)</f>
        <v>133.94300000000001</v>
      </c>
      <c r="BL197" s="14" t="s">
        <v>178</v>
      </c>
      <c r="BM197" s="149" t="s">
        <v>339</v>
      </c>
    </row>
    <row r="198" spans="1:65" s="2" customFormat="1" ht="37.9" customHeight="1">
      <c r="A198" s="174"/>
      <c r="B198" s="138"/>
      <c r="C198" s="139" t="s">
        <v>212</v>
      </c>
      <c r="D198" s="139" t="s">
        <v>147</v>
      </c>
      <c r="E198" s="140" t="s">
        <v>337</v>
      </c>
      <c r="F198" s="141" t="s">
        <v>338</v>
      </c>
      <c r="G198" s="142" t="s">
        <v>150</v>
      </c>
      <c r="H198" s="143">
        <v>348.46</v>
      </c>
      <c r="I198" s="143">
        <v>1.7290000000000001</v>
      </c>
      <c r="J198" s="143">
        <f>ROUND(I198*H198,3)</f>
        <v>602.48699999999997</v>
      </c>
      <c r="K198" s="144"/>
      <c r="L198" s="27"/>
      <c r="M198" s="145" t="s">
        <v>1</v>
      </c>
      <c r="N198" s="146" t="s">
        <v>37</v>
      </c>
      <c r="O198" s="147">
        <v>0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R198" s="149" t="s">
        <v>178</v>
      </c>
      <c r="AT198" s="149" t="s">
        <v>147</v>
      </c>
      <c r="AU198" s="149" t="s">
        <v>152</v>
      </c>
      <c r="AY198" s="14" t="s">
        <v>143</v>
      </c>
      <c r="BE198" s="150">
        <f>IF(N198="základná",J198,0)</f>
        <v>0</v>
      </c>
      <c r="BF198" s="150">
        <f>IF(N198="znížená",J198,0)</f>
        <v>602.48699999999997</v>
      </c>
      <c r="BG198" s="150">
        <f>IF(N198="zákl. prenesená",J198,0)</f>
        <v>0</v>
      </c>
      <c r="BH198" s="150">
        <f>IF(N198="zníž. prenesená",J198,0)</f>
        <v>0</v>
      </c>
      <c r="BI198" s="150">
        <f>IF(N198="nulová",J198,0)</f>
        <v>0</v>
      </c>
      <c r="BJ198" s="14" t="s">
        <v>152</v>
      </c>
      <c r="BK198" s="151">
        <f>ROUND(I198*H198,3)</f>
        <v>602.48699999999997</v>
      </c>
      <c r="BL198" s="14" t="s">
        <v>178</v>
      </c>
      <c r="BM198" s="149" t="s">
        <v>345</v>
      </c>
    </row>
    <row r="199" spans="1:65" s="12" customFormat="1" ht="25.9" customHeight="1">
      <c r="B199" s="126"/>
      <c r="D199" s="127" t="s">
        <v>70</v>
      </c>
      <c r="E199" s="128" t="s">
        <v>175</v>
      </c>
      <c r="F199" s="128" t="s">
        <v>340</v>
      </c>
      <c r="J199" s="129">
        <f>BK199</f>
        <v>351</v>
      </c>
      <c r="L199" s="126"/>
      <c r="M199" s="130"/>
      <c r="N199" s="131"/>
      <c r="O199" s="131"/>
      <c r="P199" s="132">
        <f>P200</f>
        <v>0</v>
      </c>
      <c r="Q199" s="131"/>
      <c r="R199" s="132">
        <f>R200</f>
        <v>0</v>
      </c>
      <c r="S199" s="131"/>
      <c r="T199" s="133">
        <f>T200</f>
        <v>0</v>
      </c>
      <c r="AR199" s="127" t="s">
        <v>144</v>
      </c>
      <c r="AT199" s="134" t="s">
        <v>70</v>
      </c>
      <c r="AU199" s="134" t="s">
        <v>71</v>
      </c>
      <c r="AY199" s="127" t="s">
        <v>143</v>
      </c>
      <c r="BK199" s="135">
        <f>BK200</f>
        <v>351</v>
      </c>
    </row>
    <row r="200" spans="1:65" s="12" customFormat="1" ht="22.9" customHeight="1">
      <c r="B200" s="126"/>
      <c r="D200" s="127" t="s">
        <v>70</v>
      </c>
      <c r="E200" s="136" t="s">
        <v>341</v>
      </c>
      <c r="F200" s="136" t="s">
        <v>1457</v>
      </c>
      <c r="J200" s="137">
        <f>BK200</f>
        <v>351</v>
      </c>
      <c r="L200" s="126"/>
      <c r="M200" s="130"/>
      <c r="N200" s="131"/>
      <c r="O200" s="131"/>
      <c r="P200" s="132">
        <f>P201</f>
        <v>0</v>
      </c>
      <c r="Q200" s="131"/>
      <c r="R200" s="132">
        <f>R201</f>
        <v>0</v>
      </c>
      <c r="S200" s="131"/>
      <c r="T200" s="133">
        <f>T201</f>
        <v>0</v>
      </c>
      <c r="AR200" s="127" t="s">
        <v>144</v>
      </c>
      <c r="AT200" s="134" t="s">
        <v>70</v>
      </c>
      <c r="AU200" s="134" t="s">
        <v>79</v>
      </c>
      <c r="AY200" s="127" t="s">
        <v>143</v>
      </c>
      <c r="BK200" s="135">
        <f>BK201</f>
        <v>351</v>
      </c>
    </row>
    <row r="201" spans="1:65" s="2" customFormat="1" ht="14.45" customHeight="1">
      <c r="A201" s="174"/>
      <c r="B201" s="138"/>
      <c r="C201" s="139" t="s">
        <v>221</v>
      </c>
      <c r="D201" s="139" t="s">
        <v>147</v>
      </c>
      <c r="E201" s="140" t="s">
        <v>343</v>
      </c>
      <c r="F201" s="141" t="s">
        <v>1458</v>
      </c>
      <c r="G201" s="142" t="s">
        <v>520</v>
      </c>
      <c r="H201" s="143">
        <v>27</v>
      </c>
      <c r="I201" s="143">
        <v>13</v>
      </c>
      <c r="J201" s="143">
        <f>ROUND(I201*H201,3)</f>
        <v>351</v>
      </c>
      <c r="K201" s="144"/>
      <c r="L201" s="27"/>
      <c r="M201" s="145" t="s">
        <v>1</v>
      </c>
      <c r="N201" s="146" t="s">
        <v>37</v>
      </c>
      <c r="O201" s="147">
        <v>0</v>
      </c>
      <c r="P201" s="147">
        <f>O201*H201</f>
        <v>0</v>
      </c>
      <c r="Q201" s="147">
        <v>0</v>
      </c>
      <c r="R201" s="147">
        <f>Q201*H201</f>
        <v>0</v>
      </c>
      <c r="S201" s="147">
        <v>0</v>
      </c>
      <c r="T201" s="148">
        <f>S201*H201</f>
        <v>0</v>
      </c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R201" s="149" t="s">
        <v>276</v>
      </c>
      <c r="AT201" s="149" t="s">
        <v>147</v>
      </c>
      <c r="AU201" s="149" t="s">
        <v>152</v>
      </c>
      <c r="AY201" s="14" t="s">
        <v>143</v>
      </c>
      <c r="BE201" s="150">
        <f>IF(N201="základná",J201,0)</f>
        <v>0</v>
      </c>
      <c r="BF201" s="150">
        <f>IF(N201="znížená",J201,0)</f>
        <v>351</v>
      </c>
      <c r="BG201" s="150">
        <f>IF(N201="zákl. prenesená",J201,0)</f>
        <v>0</v>
      </c>
      <c r="BH201" s="150">
        <f>IF(N201="zníž. prenesená",J201,0)</f>
        <v>0</v>
      </c>
      <c r="BI201" s="150">
        <f>IF(N201="nulová",J201,0)</f>
        <v>0</v>
      </c>
      <c r="BJ201" s="14" t="s">
        <v>152</v>
      </c>
      <c r="BK201" s="151">
        <f>ROUND(I201*H201,3)</f>
        <v>351</v>
      </c>
      <c r="BL201" s="14" t="s">
        <v>276</v>
      </c>
      <c r="BM201" s="149" t="s">
        <v>521</v>
      </c>
    </row>
    <row r="202" spans="1:65" s="12" customFormat="1" ht="25.9" customHeight="1">
      <c r="B202" s="126"/>
      <c r="D202" s="127" t="s">
        <v>70</v>
      </c>
      <c r="E202" s="128" t="s">
        <v>346</v>
      </c>
      <c r="F202" s="128" t="s">
        <v>347</v>
      </c>
      <c r="J202" s="129">
        <f>BK202</f>
        <v>0</v>
      </c>
      <c r="L202" s="126"/>
      <c r="M202" s="161"/>
      <c r="N202" s="162"/>
      <c r="O202" s="162"/>
      <c r="P202" s="163">
        <v>0</v>
      </c>
      <c r="Q202" s="162"/>
      <c r="R202" s="163">
        <v>0</v>
      </c>
      <c r="S202" s="162"/>
      <c r="T202" s="164">
        <v>0</v>
      </c>
      <c r="AR202" s="127" t="s">
        <v>79</v>
      </c>
      <c r="AT202" s="134" t="s">
        <v>70</v>
      </c>
      <c r="AU202" s="134" t="s">
        <v>71</v>
      </c>
      <c r="AY202" s="127" t="s">
        <v>143</v>
      </c>
      <c r="BK202" s="135">
        <v>0</v>
      </c>
    </row>
    <row r="203" spans="1:65" s="2" customFormat="1" ht="6.95" customHeight="1">
      <c r="A203" s="174"/>
      <c r="B203" s="41"/>
      <c r="C203" s="42"/>
      <c r="D203" s="42"/>
      <c r="E203" s="42"/>
      <c r="F203" s="42"/>
      <c r="G203" s="42"/>
      <c r="H203" s="42"/>
      <c r="I203" s="42"/>
      <c r="J203" s="42"/>
      <c r="K203" s="42"/>
      <c r="L203" s="27"/>
      <c r="M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</row>
  </sheetData>
  <mergeCells count="8">
    <mergeCell ref="E87:H87"/>
    <mergeCell ref="E126:H126"/>
    <mergeCell ref="E128:H128"/>
    <mergeCell ref="L2:V2"/>
    <mergeCell ref="E7:H7"/>
    <mergeCell ref="E9:H9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4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348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ROUND(J125, 2)</f>
        <v>30122.9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ROUND((SUM(BE125:BE163)),  2)</f>
        <v>0</v>
      </c>
      <c r="G33" s="26"/>
      <c r="H33" s="26"/>
      <c r="I33" s="95">
        <v>0.2</v>
      </c>
      <c r="J33" s="94">
        <f>ROUND(((SUM(BE125:BE163))*I33),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ROUND((SUM(BF125:BF163)),  2)</f>
        <v>30122.9</v>
      </c>
      <c r="G34" s="26"/>
      <c r="H34" s="26"/>
      <c r="I34" s="95">
        <v>0.2</v>
      </c>
      <c r="J34" s="94">
        <f>ROUND(((SUM(BF125:BF163))*I34),  2)</f>
        <v>6024.58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ROUND((SUM(BG125:BG163)),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ROUND((SUM(BH125:BH163)),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ROUND((SUM(BI125:BI163)),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36147.480000000003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 03.2 - Dopravné ihrisko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J125</f>
        <v>30122.902999999998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J126</f>
        <v>29598.983</v>
      </c>
      <c r="L97" s="107"/>
    </row>
    <row r="98" spans="1:31" s="10" customFormat="1" ht="19.899999999999999" customHeight="1">
      <c r="B98" s="111"/>
      <c r="D98" s="112" t="s">
        <v>349</v>
      </c>
      <c r="E98" s="113"/>
      <c r="F98" s="113"/>
      <c r="G98" s="113"/>
      <c r="H98" s="113"/>
      <c r="I98" s="113"/>
      <c r="J98" s="114">
        <f>J127</f>
        <v>1773.6750000000002</v>
      </c>
      <c r="L98" s="111"/>
    </row>
    <row r="99" spans="1:31" s="10" customFormat="1" ht="19.899999999999999" customHeight="1">
      <c r="B99" s="111"/>
      <c r="D99" s="112" t="s">
        <v>350</v>
      </c>
      <c r="E99" s="113"/>
      <c r="F99" s="113"/>
      <c r="G99" s="113"/>
      <c r="H99" s="113"/>
      <c r="I99" s="113"/>
      <c r="J99" s="114">
        <f>J138</f>
        <v>62.146000000000001</v>
      </c>
      <c r="L99" s="111"/>
    </row>
    <row r="100" spans="1:31" s="10" customFormat="1" ht="19.899999999999999" customHeight="1">
      <c r="B100" s="111"/>
      <c r="D100" s="112" t="s">
        <v>351</v>
      </c>
      <c r="E100" s="113"/>
      <c r="F100" s="113"/>
      <c r="G100" s="113"/>
      <c r="H100" s="113"/>
      <c r="I100" s="113"/>
      <c r="J100" s="114">
        <f>J140</f>
        <v>23407.138999999999</v>
      </c>
      <c r="L100" s="111"/>
    </row>
    <row r="101" spans="1:31" s="10" customFormat="1" ht="19.899999999999999" customHeight="1">
      <c r="B101" s="111"/>
      <c r="D101" s="112" t="s">
        <v>116</v>
      </c>
      <c r="E101" s="113"/>
      <c r="F101" s="113"/>
      <c r="G101" s="113"/>
      <c r="H101" s="113"/>
      <c r="I101" s="113"/>
      <c r="J101" s="114">
        <f>J149</f>
        <v>3804.5530000000003</v>
      </c>
      <c r="L101" s="111"/>
    </row>
    <row r="102" spans="1:31" s="10" customFormat="1" ht="19.899999999999999" customHeight="1">
      <c r="B102" s="111"/>
      <c r="D102" s="112" t="s">
        <v>117</v>
      </c>
      <c r="E102" s="113"/>
      <c r="F102" s="113"/>
      <c r="G102" s="113"/>
      <c r="H102" s="113"/>
      <c r="I102" s="113"/>
      <c r="J102" s="114">
        <f>J157</f>
        <v>551.47</v>
      </c>
      <c r="L102" s="111"/>
    </row>
    <row r="103" spans="1:31" s="9" customFormat="1" ht="24.95" customHeight="1">
      <c r="B103" s="107"/>
      <c r="D103" s="108" t="s">
        <v>118</v>
      </c>
      <c r="E103" s="109"/>
      <c r="F103" s="109"/>
      <c r="G103" s="109"/>
      <c r="H103" s="109"/>
      <c r="I103" s="109"/>
      <c r="J103" s="110">
        <f>J159</f>
        <v>0</v>
      </c>
      <c r="L103" s="107"/>
    </row>
    <row r="104" spans="1:31" s="9" customFormat="1" ht="24.95" customHeight="1">
      <c r="B104" s="107"/>
      <c r="D104" s="108" t="s">
        <v>352</v>
      </c>
      <c r="E104" s="109"/>
      <c r="F104" s="109"/>
      <c r="G104" s="109"/>
      <c r="H104" s="109"/>
      <c r="I104" s="109"/>
      <c r="J104" s="110">
        <f>J160</f>
        <v>523.91999999999996</v>
      </c>
      <c r="L104" s="107"/>
    </row>
    <row r="105" spans="1:31" s="9" customFormat="1" ht="24.95" customHeight="1">
      <c r="B105" s="107"/>
      <c r="D105" s="108" t="s">
        <v>128</v>
      </c>
      <c r="E105" s="109"/>
      <c r="F105" s="109"/>
      <c r="G105" s="109"/>
      <c r="H105" s="109"/>
      <c r="I105" s="109"/>
      <c r="J105" s="110">
        <f>J163</f>
        <v>0</v>
      </c>
      <c r="L105" s="107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129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35" t="str">
        <f>E7</f>
        <v>PRÍSTAVBA A STAVEBNÉ ÚPRAVY MŠ LEDNICKÉ ROVNE</v>
      </c>
      <c r="F115" s="236"/>
      <c r="G115" s="236"/>
      <c r="H115" s="23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106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221" t="str">
        <f>E9</f>
        <v>SO 03.2 - Dopravné ihrisko</v>
      </c>
      <c r="F117" s="234"/>
      <c r="G117" s="234"/>
      <c r="H117" s="234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16</v>
      </c>
      <c r="D119" s="26"/>
      <c r="E119" s="26"/>
      <c r="F119" s="21" t="str">
        <f>F12</f>
        <v xml:space="preserve"> </v>
      </c>
      <c r="G119" s="26"/>
      <c r="H119" s="26"/>
      <c r="I119" s="23" t="s">
        <v>18</v>
      </c>
      <c r="J119" s="49">
        <f>IF(J12="","",J12)</f>
        <v>44210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19</v>
      </c>
      <c r="D121" s="26"/>
      <c r="E121" s="26"/>
      <c r="F121" s="21" t="str">
        <f>E15</f>
        <v xml:space="preserve"> </v>
      </c>
      <c r="G121" s="26"/>
      <c r="H121" s="26"/>
      <c r="I121" s="23" t="s">
        <v>26</v>
      </c>
      <c r="J121" s="24" t="str">
        <f>E21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22</v>
      </c>
      <c r="D122" s="26"/>
      <c r="E122" s="26"/>
      <c r="F122" s="21" t="str">
        <f>IF(E18="","",E18)</f>
        <v>Last solution s.r.o.</v>
      </c>
      <c r="G122" s="26"/>
      <c r="H122" s="26"/>
      <c r="I122" s="23" t="s">
        <v>29</v>
      </c>
      <c r="J122" s="24" t="str">
        <f>E24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5"/>
      <c r="B124" s="116"/>
      <c r="C124" s="117" t="s">
        <v>130</v>
      </c>
      <c r="D124" s="118" t="s">
        <v>56</v>
      </c>
      <c r="E124" s="118" t="s">
        <v>52</v>
      </c>
      <c r="F124" s="118" t="s">
        <v>53</v>
      </c>
      <c r="G124" s="118" t="s">
        <v>131</v>
      </c>
      <c r="H124" s="118" t="s">
        <v>132</v>
      </c>
      <c r="I124" s="118" t="s">
        <v>133</v>
      </c>
      <c r="J124" s="119" t="s">
        <v>110</v>
      </c>
      <c r="K124" s="120" t="s">
        <v>134</v>
      </c>
      <c r="L124" s="121"/>
      <c r="M124" s="56" t="s">
        <v>1</v>
      </c>
      <c r="N124" s="57" t="s">
        <v>35</v>
      </c>
      <c r="O124" s="57" t="s">
        <v>135</v>
      </c>
      <c r="P124" s="57" t="s">
        <v>136</v>
      </c>
      <c r="Q124" s="57" t="s">
        <v>137</v>
      </c>
      <c r="R124" s="57" t="s">
        <v>138</v>
      </c>
      <c r="S124" s="57" t="s">
        <v>139</v>
      </c>
      <c r="T124" s="58" t="s">
        <v>140</v>
      </c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</row>
    <row r="125" spans="1:65" s="2" customFormat="1" ht="22.9" customHeight="1">
      <c r="A125" s="26"/>
      <c r="B125" s="27"/>
      <c r="C125" s="63" t="s">
        <v>111</v>
      </c>
      <c r="D125" s="26"/>
      <c r="E125" s="26"/>
      <c r="F125" s="26"/>
      <c r="G125" s="26"/>
      <c r="H125" s="26"/>
      <c r="I125" s="26"/>
      <c r="J125" s="122">
        <f>BK125</f>
        <v>30122.902999999998</v>
      </c>
      <c r="K125" s="26"/>
      <c r="L125" s="27"/>
      <c r="M125" s="59"/>
      <c r="N125" s="50"/>
      <c r="O125" s="60"/>
      <c r="P125" s="123">
        <f>P126+P159+P160+P163</f>
        <v>0</v>
      </c>
      <c r="Q125" s="60"/>
      <c r="R125" s="123">
        <f>R126+R159+R160+R163</f>
        <v>0</v>
      </c>
      <c r="S125" s="60"/>
      <c r="T125" s="124">
        <f>T126+T159+T160+T163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70</v>
      </c>
      <c r="AU125" s="14" t="s">
        <v>112</v>
      </c>
      <c r="BK125" s="125">
        <f>BK126+BK159+BK160+BK163</f>
        <v>30122.902999999998</v>
      </c>
    </row>
    <row r="126" spans="1:65" s="12" customFormat="1" ht="25.9" customHeight="1">
      <c r="B126" s="126"/>
      <c r="D126" s="127" t="s">
        <v>70</v>
      </c>
      <c r="E126" s="128" t="s">
        <v>141</v>
      </c>
      <c r="F126" s="128" t="s">
        <v>142</v>
      </c>
      <c r="J126" s="129">
        <f>BK126</f>
        <v>29598.983</v>
      </c>
      <c r="L126" s="126"/>
      <c r="M126" s="130"/>
      <c r="N126" s="131"/>
      <c r="O126" s="131"/>
      <c r="P126" s="132">
        <f>P127+P138+P140+P149+P157</f>
        <v>0</v>
      </c>
      <c r="Q126" s="131"/>
      <c r="R126" s="132">
        <f>R127+R138+R140+R149+R157</f>
        <v>0</v>
      </c>
      <c r="S126" s="131"/>
      <c r="T126" s="133">
        <f>T127+T138+T140+T149+T157</f>
        <v>0</v>
      </c>
      <c r="AR126" s="127" t="s">
        <v>79</v>
      </c>
      <c r="AT126" s="134" t="s">
        <v>70</v>
      </c>
      <c r="AU126" s="134" t="s">
        <v>71</v>
      </c>
      <c r="AY126" s="127" t="s">
        <v>143</v>
      </c>
      <c r="BK126" s="135">
        <f>BK127+BK138+BK140+BK149+BK157</f>
        <v>29598.983</v>
      </c>
    </row>
    <row r="127" spans="1:65" s="12" customFormat="1" ht="22.9" customHeight="1">
      <c r="B127" s="126"/>
      <c r="D127" s="127" t="s">
        <v>70</v>
      </c>
      <c r="E127" s="136" t="s">
        <v>79</v>
      </c>
      <c r="F127" s="136" t="s">
        <v>353</v>
      </c>
      <c r="J127" s="137">
        <f>BK127</f>
        <v>1773.6750000000002</v>
      </c>
      <c r="L127" s="126"/>
      <c r="M127" s="130"/>
      <c r="N127" s="131"/>
      <c r="O127" s="131"/>
      <c r="P127" s="132">
        <f>SUM(P128:P137)</f>
        <v>0</v>
      </c>
      <c r="Q127" s="131"/>
      <c r="R127" s="132">
        <f>SUM(R128:R137)</f>
        <v>0</v>
      </c>
      <c r="S127" s="131"/>
      <c r="T127" s="133">
        <f>SUM(T128:T137)</f>
        <v>0</v>
      </c>
      <c r="AR127" s="127" t="s">
        <v>79</v>
      </c>
      <c r="AT127" s="134" t="s">
        <v>70</v>
      </c>
      <c r="AU127" s="134" t="s">
        <v>79</v>
      </c>
      <c r="AY127" s="127" t="s">
        <v>143</v>
      </c>
      <c r="BK127" s="135">
        <f>SUM(BK128:BK137)</f>
        <v>1773.6750000000002</v>
      </c>
    </row>
    <row r="128" spans="1:65" s="2" customFormat="1" ht="24" customHeight="1">
      <c r="A128" s="26"/>
      <c r="B128" s="138"/>
      <c r="C128" s="139" t="s">
        <v>79</v>
      </c>
      <c r="D128" s="139" t="s">
        <v>147</v>
      </c>
      <c r="E128" s="140" t="s">
        <v>354</v>
      </c>
      <c r="F128" s="141" t="s">
        <v>355</v>
      </c>
      <c r="G128" s="142" t="s">
        <v>275</v>
      </c>
      <c r="H128" s="143">
        <v>6.6</v>
      </c>
      <c r="I128" s="143">
        <v>2.6320000000000001</v>
      </c>
      <c r="J128" s="143">
        <f t="shared" ref="J128:J137" si="0">ROUND(I128*H128,3)</f>
        <v>17.370999999999999</v>
      </c>
      <c r="K128" s="144"/>
      <c r="L128" s="27"/>
      <c r="M128" s="145" t="s">
        <v>1</v>
      </c>
      <c r="N128" s="146" t="s">
        <v>37</v>
      </c>
      <c r="O128" s="147">
        <v>0</v>
      </c>
      <c r="P128" s="147">
        <f t="shared" ref="P128:P137" si="1">O128*H128</f>
        <v>0</v>
      </c>
      <c r="Q128" s="147">
        <v>0</v>
      </c>
      <c r="R128" s="147">
        <f t="shared" ref="R128:R137" si="2">Q128*H128</f>
        <v>0</v>
      </c>
      <c r="S128" s="147">
        <v>0</v>
      </c>
      <c r="T128" s="148">
        <f t="shared" ref="T128:T137" si="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151</v>
      </c>
      <c r="AT128" s="149" t="s">
        <v>147</v>
      </c>
      <c r="AU128" s="149" t="s">
        <v>152</v>
      </c>
      <c r="AY128" s="14" t="s">
        <v>143</v>
      </c>
      <c r="BE128" s="150">
        <f t="shared" ref="BE128:BE137" si="4">IF(N128="základná",J128,0)</f>
        <v>0</v>
      </c>
      <c r="BF128" s="150">
        <f t="shared" ref="BF128:BF137" si="5">IF(N128="znížená",J128,0)</f>
        <v>17.370999999999999</v>
      </c>
      <c r="BG128" s="150">
        <f t="shared" ref="BG128:BG137" si="6">IF(N128="zákl. prenesená",J128,0)</f>
        <v>0</v>
      </c>
      <c r="BH128" s="150">
        <f t="shared" ref="BH128:BH137" si="7">IF(N128="zníž. prenesená",J128,0)</f>
        <v>0</v>
      </c>
      <c r="BI128" s="150">
        <f t="shared" ref="BI128:BI137" si="8">IF(N128="nulová",J128,0)</f>
        <v>0</v>
      </c>
      <c r="BJ128" s="14" t="s">
        <v>152</v>
      </c>
      <c r="BK128" s="151">
        <f t="shared" ref="BK128:BK137" si="9">ROUND(I128*H128,3)</f>
        <v>17.370999999999999</v>
      </c>
      <c r="BL128" s="14" t="s">
        <v>151</v>
      </c>
      <c r="BM128" s="149" t="s">
        <v>152</v>
      </c>
    </row>
    <row r="129" spans="1:65" s="2" customFormat="1" ht="24" customHeight="1">
      <c r="A129" s="26"/>
      <c r="B129" s="138"/>
      <c r="C129" s="139" t="s">
        <v>152</v>
      </c>
      <c r="D129" s="139" t="s">
        <v>147</v>
      </c>
      <c r="E129" s="140" t="s">
        <v>356</v>
      </c>
      <c r="F129" s="141" t="s">
        <v>357</v>
      </c>
      <c r="G129" s="142" t="s">
        <v>150</v>
      </c>
      <c r="H129" s="143">
        <v>67.5</v>
      </c>
      <c r="I129" s="143">
        <v>1.8069999999999999</v>
      </c>
      <c r="J129" s="143">
        <f t="shared" si="0"/>
        <v>121.973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151</v>
      </c>
      <c r="AT129" s="149" t="s">
        <v>147</v>
      </c>
      <c r="AU129" s="149" t="s">
        <v>152</v>
      </c>
      <c r="AY129" s="14" t="s">
        <v>143</v>
      </c>
      <c r="BE129" s="150">
        <f t="shared" si="4"/>
        <v>0</v>
      </c>
      <c r="BF129" s="150">
        <f t="shared" si="5"/>
        <v>121.973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152</v>
      </c>
      <c r="BK129" s="151">
        <f t="shared" si="9"/>
        <v>121.973</v>
      </c>
      <c r="BL129" s="14" t="s">
        <v>151</v>
      </c>
      <c r="BM129" s="149" t="s">
        <v>151</v>
      </c>
    </row>
    <row r="130" spans="1:65" s="2" customFormat="1" ht="24" customHeight="1">
      <c r="A130" s="26"/>
      <c r="B130" s="138"/>
      <c r="C130" s="139" t="s">
        <v>144</v>
      </c>
      <c r="D130" s="139" t="s">
        <v>147</v>
      </c>
      <c r="E130" s="140" t="s">
        <v>358</v>
      </c>
      <c r="F130" s="141" t="s">
        <v>359</v>
      </c>
      <c r="G130" s="142" t="s">
        <v>150</v>
      </c>
      <c r="H130" s="143">
        <v>67.5</v>
      </c>
      <c r="I130" s="143">
        <v>8.343</v>
      </c>
      <c r="J130" s="143">
        <f t="shared" si="0"/>
        <v>563.15300000000002</v>
      </c>
      <c r="K130" s="144"/>
      <c r="L130" s="27"/>
      <c r="M130" s="145" t="s">
        <v>1</v>
      </c>
      <c r="N130" s="146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151</v>
      </c>
      <c r="AT130" s="149" t="s">
        <v>147</v>
      </c>
      <c r="AU130" s="149" t="s">
        <v>152</v>
      </c>
      <c r="AY130" s="14" t="s">
        <v>143</v>
      </c>
      <c r="BE130" s="150">
        <f t="shared" si="4"/>
        <v>0</v>
      </c>
      <c r="BF130" s="150">
        <f t="shared" si="5"/>
        <v>563.15300000000002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563.15300000000002</v>
      </c>
      <c r="BL130" s="14" t="s">
        <v>151</v>
      </c>
      <c r="BM130" s="149" t="s">
        <v>153</v>
      </c>
    </row>
    <row r="131" spans="1:65" s="2" customFormat="1" ht="24" customHeight="1">
      <c r="A131" s="26"/>
      <c r="B131" s="138"/>
      <c r="C131" s="139" t="s">
        <v>151</v>
      </c>
      <c r="D131" s="139" t="s">
        <v>147</v>
      </c>
      <c r="E131" s="140" t="s">
        <v>360</v>
      </c>
      <c r="F131" s="141" t="s">
        <v>361</v>
      </c>
      <c r="G131" s="142" t="s">
        <v>150</v>
      </c>
      <c r="H131" s="143">
        <v>19.5</v>
      </c>
      <c r="I131" s="143">
        <v>5.61</v>
      </c>
      <c r="J131" s="143">
        <f t="shared" si="0"/>
        <v>109.395</v>
      </c>
      <c r="K131" s="144"/>
      <c r="L131" s="27"/>
      <c r="M131" s="145" t="s">
        <v>1</v>
      </c>
      <c r="N131" s="146" t="s">
        <v>37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151</v>
      </c>
      <c r="AT131" s="149" t="s">
        <v>147</v>
      </c>
      <c r="AU131" s="149" t="s">
        <v>152</v>
      </c>
      <c r="AY131" s="14" t="s">
        <v>143</v>
      </c>
      <c r="BE131" s="150">
        <f t="shared" si="4"/>
        <v>0</v>
      </c>
      <c r="BF131" s="150">
        <f t="shared" si="5"/>
        <v>109.395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109.395</v>
      </c>
      <c r="BL131" s="14" t="s">
        <v>151</v>
      </c>
      <c r="BM131" s="149" t="s">
        <v>161</v>
      </c>
    </row>
    <row r="132" spans="1:65" s="2" customFormat="1" ht="24" customHeight="1">
      <c r="A132" s="26"/>
      <c r="B132" s="138"/>
      <c r="C132" s="139" t="s">
        <v>181</v>
      </c>
      <c r="D132" s="139" t="s">
        <v>147</v>
      </c>
      <c r="E132" s="140" t="s">
        <v>362</v>
      </c>
      <c r="F132" s="141" t="s">
        <v>363</v>
      </c>
      <c r="G132" s="142" t="s">
        <v>275</v>
      </c>
      <c r="H132" s="143">
        <v>65.34</v>
      </c>
      <c r="I132" s="143">
        <v>1.9219999999999999</v>
      </c>
      <c r="J132" s="143">
        <f t="shared" si="0"/>
        <v>125.583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151</v>
      </c>
      <c r="AT132" s="149" t="s">
        <v>147</v>
      </c>
      <c r="AU132" s="149" t="s">
        <v>152</v>
      </c>
      <c r="AY132" s="14" t="s">
        <v>143</v>
      </c>
      <c r="BE132" s="150">
        <f t="shared" si="4"/>
        <v>0</v>
      </c>
      <c r="BF132" s="150">
        <f t="shared" si="5"/>
        <v>125.583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152</v>
      </c>
      <c r="BK132" s="151">
        <f t="shared" si="9"/>
        <v>125.583</v>
      </c>
      <c r="BL132" s="14" t="s">
        <v>151</v>
      </c>
      <c r="BM132" s="149" t="s">
        <v>164</v>
      </c>
    </row>
    <row r="133" spans="1:65" s="2" customFormat="1" ht="24" customHeight="1">
      <c r="A133" s="26"/>
      <c r="B133" s="138"/>
      <c r="C133" s="139" t="s">
        <v>153</v>
      </c>
      <c r="D133" s="139" t="s">
        <v>147</v>
      </c>
      <c r="E133" s="140" t="s">
        <v>364</v>
      </c>
      <c r="F133" s="141" t="s">
        <v>365</v>
      </c>
      <c r="G133" s="142" t="s">
        <v>366</v>
      </c>
      <c r="H133" s="143">
        <v>38.5</v>
      </c>
      <c r="I133" s="143">
        <v>0.83</v>
      </c>
      <c r="J133" s="143">
        <f t="shared" si="0"/>
        <v>31.954999999999998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151</v>
      </c>
      <c r="AT133" s="149" t="s">
        <v>147</v>
      </c>
      <c r="AU133" s="149" t="s">
        <v>152</v>
      </c>
      <c r="AY133" s="14" t="s">
        <v>143</v>
      </c>
      <c r="BE133" s="150">
        <f t="shared" si="4"/>
        <v>0</v>
      </c>
      <c r="BF133" s="150">
        <f t="shared" si="5"/>
        <v>31.954999999999998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152</v>
      </c>
      <c r="BK133" s="151">
        <f t="shared" si="9"/>
        <v>31.954999999999998</v>
      </c>
      <c r="BL133" s="14" t="s">
        <v>151</v>
      </c>
      <c r="BM133" s="149" t="s">
        <v>168</v>
      </c>
    </row>
    <row r="134" spans="1:65" s="2" customFormat="1" ht="24" customHeight="1">
      <c r="A134" s="26"/>
      <c r="B134" s="138"/>
      <c r="C134" s="139" t="s">
        <v>187</v>
      </c>
      <c r="D134" s="139" t="s">
        <v>147</v>
      </c>
      <c r="E134" s="140" t="s">
        <v>367</v>
      </c>
      <c r="F134" s="141" t="s">
        <v>368</v>
      </c>
      <c r="G134" s="142" t="s">
        <v>366</v>
      </c>
      <c r="H134" s="143">
        <v>115.5</v>
      </c>
      <c r="I134" s="143">
        <v>3.23</v>
      </c>
      <c r="J134" s="143">
        <f t="shared" si="0"/>
        <v>373.065</v>
      </c>
      <c r="K134" s="144"/>
      <c r="L134" s="27"/>
      <c r="M134" s="145" t="s">
        <v>1</v>
      </c>
      <c r="N134" s="146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151</v>
      </c>
      <c r="AT134" s="149" t="s">
        <v>147</v>
      </c>
      <c r="AU134" s="149" t="s">
        <v>152</v>
      </c>
      <c r="AY134" s="14" t="s">
        <v>143</v>
      </c>
      <c r="BE134" s="150">
        <f t="shared" si="4"/>
        <v>0</v>
      </c>
      <c r="BF134" s="150">
        <f t="shared" si="5"/>
        <v>373.065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373.065</v>
      </c>
      <c r="BL134" s="14" t="s">
        <v>151</v>
      </c>
      <c r="BM134" s="149" t="s">
        <v>173</v>
      </c>
    </row>
    <row r="135" spans="1:65" s="2" customFormat="1" ht="24" customHeight="1">
      <c r="A135" s="26"/>
      <c r="B135" s="138"/>
      <c r="C135" s="139" t="s">
        <v>161</v>
      </c>
      <c r="D135" s="139" t="s">
        <v>147</v>
      </c>
      <c r="E135" s="140" t="s">
        <v>369</v>
      </c>
      <c r="F135" s="141" t="s">
        <v>370</v>
      </c>
      <c r="G135" s="142" t="s">
        <v>366</v>
      </c>
      <c r="H135" s="143">
        <v>115.5</v>
      </c>
      <c r="I135" s="143">
        <v>0.86499999999999999</v>
      </c>
      <c r="J135" s="143">
        <f t="shared" si="0"/>
        <v>99.908000000000001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151</v>
      </c>
      <c r="AT135" s="149" t="s">
        <v>147</v>
      </c>
      <c r="AU135" s="149" t="s">
        <v>152</v>
      </c>
      <c r="AY135" s="14" t="s">
        <v>143</v>
      </c>
      <c r="BE135" s="150">
        <f t="shared" si="4"/>
        <v>0</v>
      </c>
      <c r="BF135" s="150">
        <f t="shared" si="5"/>
        <v>99.908000000000001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99.908000000000001</v>
      </c>
      <c r="BL135" s="14" t="s">
        <v>151</v>
      </c>
      <c r="BM135" s="149" t="s">
        <v>178</v>
      </c>
    </row>
    <row r="136" spans="1:65" s="2" customFormat="1" ht="24" customHeight="1">
      <c r="A136" s="26"/>
      <c r="B136" s="138"/>
      <c r="C136" s="139" t="s">
        <v>179</v>
      </c>
      <c r="D136" s="139" t="s">
        <v>147</v>
      </c>
      <c r="E136" s="140" t="s">
        <v>371</v>
      </c>
      <c r="F136" s="141" t="s">
        <v>372</v>
      </c>
      <c r="G136" s="142" t="s">
        <v>215</v>
      </c>
      <c r="H136" s="143">
        <v>18.398</v>
      </c>
      <c r="I136" s="143">
        <v>9.6430000000000007</v>
      </c>
      <c r="J136" s="143">
        <f t="shared" si="0"/>
        <v>177.41200000000001</v>
      </c>
      <c r="K136" s="144"/>
      <c r="L136" s="27"/>
      <c r="M136" s="145" t="s">
        <v>1</v>
      </c>
      <c r="N136" s="146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151</v>
      </c>
      <c r="AT136" s="149" t="s">
        <v>147</v>
      </c>
      <c r="AU136" s="149" t="s">
        <v>152</v>
      </c>
      <c r="AY136" s="14" t="s">
        <v>143</v>
      </c>
      <c r="BE136" s="150">
        <f t="shared" si="4"/>
        <v>0</v>
      </c>
      <c r="BF136" s="150">
        <f t="shared" si="5"/>
        <v>177.41200000000001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177.41200000000001</v>
      </c>
      <c r="BL136" s="14" t="s">
        <v>151</v>
      </c>
      <c r="BM136" s="149" t="s">
        <v>184</v>
      </c>
    </row>
    <row r="137" spans="1:65" s="2" customFormat="1" ht="24" customHeight="1">
      <c r="A137" s="26"/>
      <c r="B137" s="138"/>
      <c r="C137" s="139" t="s">
        <v>164</v>
      </c>
      <c r="D137" s="139" t="s">
        <v>147</v>
      </c>
      <c r="E137" s="140" t="s">
        <v>373</v>
      </c>
      <c r="F137" s="141" t="s">
        <v>374</v>
      </c>
      <c r="G137" s="142" t="s">
        <v>215</v>
      </c>
      <c r="H137" s="143">
        <v>8.5730000000000004</v>
      </c>
      <c r="I137" s="143">
        <v>17.946999999999999</v>
      </c>
      <c r="J137" s="143">
        <f t="shared" si="0"/>
        <v>153.86000000000001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151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153.86000000000001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153.86000000000001</v>
      </c>
      <c r="BL137" s="14" t="s">
        <v>151</v>
      </c>
      <c r="BM137" s="149" t="s">
        <v>7</v>
      </c>
    </row>
    <row r="138" spans="1:65" s="12" customFormat="1" ht="22.9" customHeight="1">
      <c r="B138" s="126"/>
      <c r="D138" s="127" t="s">
        <v>70</v>
      </c>
      <c r="E138" s="136" t="s">
        <v>152</v>
      </c>
      <c r="F138" s="136" t="s">
        <v>375</v>
      </c>
      <c r="J138" s="137">
        <f>BK138</f>
        <v>62.146000000000001</v>
      </c>
      <c r="L138" s="126"/>
      <c r="M138" s="130"/>
      <c r="N138" s="131"/>
      <c r="O138" s="131"/>
      <c r="P138" s="132">
        <f>P139</f>
        <v>0</v>
      </c>
      <c r="Q138" s="131"/>
      <c r="R138" s="132">
        <f>R139</f>
        <v>0</v>
      </c>
      <c r="S138" s="131"/>
      <c r="T138" s="133">
        <f>T139</f>
        <v>0</v>
      </c>
      <c r="AR138" s="127" t="s">
        <v>79</v>
      </c>
      <c r="AT138" s="134" t="s">
        <v>70</v>
      </c>
      <c r="AU138" s="134" t="s">
        <v>79</v>
      </c>
      <c r="AY138" s="127" t="s">
        <v>143</v>
      </c>
      <c r="BK138" s="135">
        <f>BK139</f>
        <v>62.146000000000001</v>
      </c>
    </row>
    <row r="139" spans="1:65" s="2" customFormat="1" ht="24" customHeight="1">
      <c r="A139" s="26"/>
      <c r="B139" s="138"/>
      <c r="C139" s="139" t="s">
        <v>216</v>
      </c>
      <c r="D139" s="139" t="s">
        <v>147</v>
      </c>
      <c r="E139" s="140" t="s">
        <v>376</v>
      </c>
      <c r="F139" s="141" t="s">
        <v>377</v>
      </c>
      <c r="G139" s="142" t="s">
        <v>150</v>
      </c>
      <c r="H139" s="143">
        <v>322</v>
      </c>
      <c r="I139" s="143">
        <v>0.193</v>
      </c>
      <c r="J139" s="143">
        <f>ROUND(I139*H139,3)</f>
        <v>62.146000000000001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151</v>
      </c>
      <c r="AT139" s="149" t="s">
        <v>147</v>
      </c>
      <c r="AU139" s="149" t="s">
        <v>152</v>
      </c>
      <c r="AY139" s="14" t="s">
        <v>143</v>
      </c>
      <c r="BE139" s="150">
        <f>IF(N139="základná",J139,0)</f>
        <v>0</v>
      </c>
      <c r="BF139" s="150">
        <f>IF(N139="znížená",J139,0)</f>
        <v>62.146000000000001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4" t="s">
        <v>152</v>
      </c>
      <c r="BK139" s="151">
        <f>ROUND(I139*H139,3)</f>
        <v>62.146000000000001</v>
      </c>
      <c r="BL139" s="14" t="s">
        <v>151</v>
      </c>
      <c r="BM139" s="149" t="s">
        <v>190</v>
      </c>
    </row>
    <row r="140" spans="1:65" s="12" customFormat="1" ht="22.9" customHeight="1">
      <c r="B140" s="126"/>
      <c r="D140" s="127" t="s">
        <v>70</v>
      </c>
      <c r="E140" s="136" t="s">
        <v>181</v>
      </c>
      <c r="F140" s="136" t="s">
        <v>378</v>
      </c>
      <c r="J140" s="137">
        <f>BK140</f>
        <v>23407.138999999999</v>
      </c>
      <c r="L140" s="126"/>
      <c r="M140" s="130"/>
      <c r="N140" s="131"/>
      <c r="O140" s="131"/>
      <c r="P140" s="132">
        <f>SUM(P141:P148)</f>
        <v>0</v>
      </c>
      <c r="Q140" s="131"/>
      <c r="R140" s="132">
        <f>SUM(R141:R148)</f>
        <v>0</v>
      </c>
      <c r="S140" s="131"/>
      <c r="T140" s="133">
        <f>SUM(T141:T148)</f>
        <v>0</v>
      </c>
      <c r="AR140" s="127" t="s">
        <v>79</v>
      </c>
      <c r="AT140" s="134" t="s">
        <v>70</v>
      </c>
      <c r="AU140" s="134" t="s">
        <v>79</v>
      </c>
      <c r="AY140" s="127" t="s">
        <v>143</v>
      </c>
      <c r="BK140" s="135">
        <f>SUM(BK141:BK148)</f>
        <v>23407.138999999999</v>
      </c>
    </row>
    <row r="141" spans="1:65" s="2" customFormat="1" ht="24" customHeight="1">
      <c r="A141" s="26"/>
      <c r="B141" s="138"/>
      <c r="C141" s="139" t="s">
        <v>168</v>
      </c>
      <c r="D141" s="139" t="s">
        <v>147</v>
      </c>
      <c r="E141" s="140" t="s">
        <v>379</v>
      </c>
      <c r="F141" s="141" t="s">
        <v>380</v>
      </c>
      <c r="G141" s="142" t="s">
        <v>150</v>
      </c>
      <c r="H141" s="143">
        <v>322</v>
      </c>
      <c r="I141" s="143">
        <v>10.412000000000001</v>
      </c>
      <c r="J141" s="143">
        <f t="shared" ref="J141:J148" si="10">ROUND(I141*H141,3)</f>
        <v>3352.6640000000002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ref="P141:P148" si="11">O141*H141</f>
        <v>0</v>
      </c>
      <c r="Q141" s="147">
        <v>0</v>
      </c>
      <c r="R141" s="147">
        <f t="shared" ref="R141:R148" si="12">Q141*H141</f>
        <v>0</v>
      </c>
      <c r="S141" s="147">
        <v>0</v>
      </c>
      <c r="T141" s="148">
        <f t="shared" ref="T141:T148" si="1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ref="BE141:BE148" si="14">IF(N141="základná",J141,0)</f>
        <v>0</v>
      </c>
      <c r="BF141" s="150">
        <f t="shared" ref="BF141:BF148" si="15">IF(N141="znížená",J141,0)</f>
        <v>3352.6640000000002</v>
      </c>
      <c r="BG141" s="150">
        <f t="shared" ref="BG141:BG148" si="16">IF(N141="zákl. prenesená",J141,0)</f>
        <v>0</v>
      </c>
      <c r="BH141" s="150">
        <f t="shared" ref="BH141:BH148" si="17">IF(N141="zníž. prenesená",J141,0)</f>
        <v>0</v>
      </c>
      <c r="BI141" s="150">
        <f t="shared" ref="BI141:BI148" si="18">IF(N141="nulová",J141,0)</f>
        <v>0</v>
      </c>
      <c r="BJ141" s="14" t="s">
        <v>152</v>
      </c>
      <c r="BK141" s="151">
        <f t="shared" ref="BK141:BK148" si="19">ROUND(I141*H141,3)</f>
        <v>3352.6640000000002</v>
      </c>
      <c r="BL141" s="14" t="s">
        <v>151</v>
      </c>
      <c r="BM141" s="149" t="s">
        <v>194</v>
      </c>
    </row>
    <row r="142" spans="1:65" s="2" customFormat="1" ht="24" customHeight="1">
      <c r="A142" s="26"/>
      <c r="B142" s="138"/>
      <c r="C142" s="139" t="s">
        <v>222</v>
      </c>
      <c r="D142" s="139" t="s">
        <v>147</v>
      </c>
      <c r="E142" s="140" t="s">
        <v>381</v>
      </c>
      <c r="F142" s="141" t="s">
        <v>382</v>
      </c>
      <c r="G142" s="142" t="s">
        <v>150</v>
      </c>
      <c r="H142" s="143">
        <v>322</v>
      </c>
      <c r="I142" s="143">
        <v>13.087999999999999</v>
      </c>
      <c r="J142" s="143">
        <f t="shared" si="10"/>
        <v>4214.3360000000002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1"/>
        <v>0</v>
      </c>
      <c r="Q142" s="147">
        <v>0</v>
      </c>
      <c r="R142" s="147">
        <f t="shared" si="12"/>
        <v>0</v>
      </c>
      <c r="S142" s="147">
        <v>0</v>
      </c>
      <c r="T142" s="148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14"/>
        <v>0</v>
      </c>
      <c r="BF142" s="150">
        <f t="shared" si="15"/>
        <v>4214.3360000000002</v>
      </c>
      <c r="BG142" s="150">
        <f t="shared" si="16"/>
        <v>0</v>
      </c>
      <c r="BH142" s="150">
        <f t="shared" si="17"/>
        <v>0</v>
      </c>
      <c r="BI142" s="150">
        <f t="shared" si="18"/>
        <v>0</v>
      </c>
      <c r="BJ142" s="14" t="s">
        <v>152</v>
      </c>
      <c r="BK142" s="151">
        <f t="shared" si="19"/>
        <v>4214.3360000000002</v>
      </c>
      <c r="BL142" s="14" t="s">
        <v>151</v>
      </c>
      <c r="BM142" s="149" t="s">
        <v>198</v>
      </c>
    </row>
    <row r="143" spans="1:65" s="2" customFormat="1" ht="24" customHeight="1">
      <c r="A143" s="26"/>
      <c r="B143" s="138"/>
      <c r="C143" s="139" t="s">
        <v>173</v>
      </c>
      <c r="D143" s="139" t="s">
        <v>147</v>
      </c>
      <c r="E143" s="140" t="s">
        <v>383</v>
      </c>
      <c r="F143" s="141" t="s">
        <v>384</v>
      </c>
      <c r="G143" s="142" t="s">
        <v>150</v>
      </c>
      <c r="H143" s="143">
        <v>1002</v>
      </c>
      <c r="I143" s="143">
        <v>0.496</v>
      </c>
      <c r="J143" s="143">
        <f t="shared" si="10"/>
        <v>496.99200000000002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1"/>
        <v>0</v>
      </c>
      <c r="Q143" s="147">
        <v>0</v>
      </c>
      <c r="R143" s="147">
        <f t="shared" si="12"/>
        <v>0</v>
      </c>
      <c r="S143" s="147">
        <v>0</v>
      </c>
      <c r="T143" s="148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151</v>
      </c>
      <c r="AT143" s="149" t="s">
        <v>147</v>
      </c>
      <c r="AU143" s="149" t="s">
        <v>152</v>
      </c>
      <c r="AY143" s="14" t="s">
        <v>143</v>
      </c>
      <c r="BE143" s="150">
        <f t="shared" si="14"/>
        <v>0</v>
      </c>
      <c r="BF143" s="150">
        <f t="shared" si="15"/>
        <v>496.99200000000002</v>
      </c>
      <c r="BG143" s="150">
        <f t="shared" si="16"/>
        <v>0</v>
      </c>
      <c r="BH143" s="150">
        <f t="shared" si="17"/>
        <v>0</v>
      </c>
      <c r="BI143" s="150">
        <f t="shared" si="18"/>
        <v>0</v>
      </c>
      <c r="BJ143" s="14" t="s">
        <v>152</v>
      </c>
      <c r="BK143" s="151">
        <f t="shared" si="19"/>
        <v>496.99200000000002</v>
      </c>
      <c r="BL143" s="14" t="s">
        <v>151</v>
      </c>
      <c r="BM143" s="149" t="s">
        <v>202</v>
      </c>
    </row>
    <row r="144" spans="1:65" s="2" customFormat="1" ht="24" customHeight="1">
      <c r="A144" s="26"/>
      <c r="B144" s="138"/>
      <c r="C144" s="139" t="s">
        <v>235</v>
      </c>
      <c r="D144" s="139" t="s">
        <v>147</v>
      </c>
      <c r="E144" s="140" t="s">
        <v>385</v>
      </c>
      <c r="F144" s="141" t="s">
        <v>386</v>
      </c>
      <c r="G144" s="142" t="s">
        <v>150</v>
      </c>
      <c r="H144" s="143">
        <v>1002</v>
      </c>
      <c r="I144" s="143">
        <v>10.881</v>
      </c>
      <c r="J144" s="143">
        <f t="shared" si="10"/>
        <v>10902.762000000001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1"/>
        <v>0</v>
      </c>
      <c r="Q144" s="147">
        <v>0</v>
      </c>
      <c r="R144" s="147">
        <f t="shared" si="12"/>
        <v>0</v>
      </c>
      <c r="S144" s="147">
        <v>0</v>
      </c>
      <c r="T144" s="148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151</v>
      </c>
      <c r="AT144" s="149" t="s">
        <v>147</v>
      </c>
      <c r="AU144" s="149" t="s">
        <v>152</v>
      </c>
      <c r="AY144" s="14" t="s">
        <v>143</v>
      </c>
      <c r="BE144" s="150">
        <f t="shared" si="14"/>
        <v>0</v>
      </c>
      <c r="BF144" s="150">
        <f t="shared" si="15"/>
        <v>10902.762000000001</v>
      </c>
      <c r="BG144" s="150">
        <f t="shared" si="16"/>
        <v>0</v>
      </c>
      <c r="BH144" s="150">
        <f t="shared" si="17"/>
        <v>0</v>
      </c>
      <c r="BI144" s="150">
        <f t="shared" si="18"/>
        <v>0</v>
      </c>
      <c r="BJ144" s="14" t="s">
        <v>152</v>
      </c>
      <c r="BK144" s="151">
        <f t="shared" si="19"/>
        <v>10902.762000000001</v>
      </c>
      <c r="BL144" s="14" t="s">
        <v>151</v>
      </c>
      <c r="BM144" s="149" t="s">
        <v>206</v>
      </c>
    </row>
    <row r="145" spans="1:65" s="2" customFormat="1" ht="24" customHeight="1">
      <c r="A145" s="26"/>
      <c r="B145" s="138"/>
      <c r="C145" s="139" t="s">
        <v>178</v>
      </c>
      <c r="D145" s="139" t="s">
        <v>147</v>
      </c>
      <c r="E145" s="140" t="s">
        <v>387</v>
      </c>
      <c r="F145" s="141" t="s">
        <v>388</v>
      </c>
      <c r="G145" s="142" t="s">
        <v>150</v>
      </c>
      <c r="H145" s="143">
        <v>213.73</v>
      </c>
      <c r="I145" s="143">
        <v>0.68200000000000005</v>
      </c>
      <c r="J145" s="143">
        <f t="shared" si="10"/>
        <v>145.76400000000001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1"/>
        <v>0</v>
      </c>
      <c r="Q145" s="147">
        <v>0</v>
      </c>
      <c r="R145" s="147">
        <f t="shared" si="12"/>
        <v>0</v>
      </c>
      <c r="S145" s="147">
        <v>0</v>
      </c>
      <c r="T145" s="148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si="14"/>
        <v>0</v>
      </c>
      <c r="BF145" s="150">
        <f t="shared" si="15"/>
        <v>145.76400000000001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4" t="s">
        <v>152</v>
      </c>
      <c r="BK145" s="151">
        <f t="shared" si="19"/>
        <v>145.76400000000001</v>
      </c>
      <c r="BL145" s="14" t="s">
        <v>151</v>
      </c>
      <c r="BM145" s="149" t="s">
        <v>209</v>
      </c>
    </row>
    <row r="146" spans="1:65" s="2" customFormat="1" ht="24" customHeight="1">
      <c r="A146" s="26"/>
      <c r="B146" s="138"/>
      <c r="C146" s="152" t="s">
        <v>241</v>
      </c>
      <c r="D146" s="152" t="s">
        <v>175</v>
      </c>
      <c r="E146" s="153" t="s">
        <v>389</v>
      </c>
      <c r="F146" s="154" t="s">
        <v>390</v>
      </c>
      <c r="G146" s="155" t="s">
        <v>150</v>
      </c>
      <c r="H146" s="156">
        <v>213.73</v>
      </c>
      <c r="I146" s="156">
        <v>2.6779999999999999</v>
      </c>
      <c r="J146" s="156">
        <f t="shared" si="10"/>
        <v>572.36900000000003</v>
      </c>
      <c r="K146" s="157"/>
      <c r="L146" s="158"/>
      <c r="M146" s="159" t="s">
        <v>1</v>
      </c>
      <c r="N146" s="160" t="s">
        <v>37</v>
      </c>
      <c r="O146" s="147">
        <v>0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161</v>
      </c>
      <c r="AT146" s="149" t="s">
        <v>175</v>
      </c>
      <c r="AU146" s="149" t="s">
        <v>152</v>
      </c>
      <c r="AY146" s="14" t="s">
        <v>143</v>
      </c>
      <c r="BE146" s="150">
        <f t="shared" si="14"/>
        <v>0</v>
      </c>
      <c r="BF146" s="150">
        <f t="shared" si="15"/>
        <v>572.36900000000003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152</v>
      </c>
      <c r="BK146" s="151">
        <f t="shared" si="19"/>
        <v>572.36900000000003</v>
      </c>
      <c r="BL146" s="14" t="s">
        <v>151</v>
      </c>
      <c r="BM146" s="149" t="s">
        <v>212</v>
      </c>
    </row>
    <row r="147" spans="1:65" s="2" customFormat="1" ht="24" customHeight="1">
      <c r="A147" s="26"/>
      <c r="B147" s="138"/>
      <c r="C147" s="139" t="s">
        <v>184</v>
      </c>
      <c r="D147" s="139" t="s">
        <v>147</v>
      </c>
      <c r="E147" s="140" t="s">
        <v>391</v>
      </c>
      <c r="F147" s="141" t="s">
        <v>392</v>
      </c>
      <c r="G147" s="142" t="s">
        <v>275</v>
      </c>
      <c r="H147" s="143">
        <v>481.37299999999999</v>
      </c>
      <c r="I147" s="143">
        <v>3.7360000000000002</v>
      </c>
      <c r="J147" s="143">
        <f t="shared" si="10"/>
        <v>1798.41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151</v>
      </c>
      <c r="AT147" s="149" t="s">
        <v>147</v>
      </c>
      <c r="AU147" s="149" t="s">
        <v>152</v>
      </c>
      <c r="AY147" s="14" t="s">
        <v>143</v>
      </c>
      <c r="BE147" s="150">
        <f t="shared" si="14"/>
        <v>0</v>
      </c>
      <c r="BF147" s="150">
        <f t="shared" si="15"/>
        <v>1798.41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152</v>
      </c>
      <c r="BK147" s="151">
        <f t="shared" si="19"/>
        <v>1798.41</v>
      </c>
      <c r="BL147" s="14" t="s">
        <v>151</v>
      </c>
      <c r="BM147" s="149" t="s">
        <v>203</v>
      </c>
    </row>
    <row r="148" spans="1:65" s="2" customFormat="1" ht="16.5" customHeight="1">
      <c r="A148" s="26"/>
      <c r="B148" s="138"/>
      <c r="C148" s="152" t="s">
        <v>256</v>
      </c>
      <c r="D148" s="152" t="s">
        <v>175</v>
      </c>
      <c r="E148" s="153" t="s">
        <v>393</v>
      </c>
      <c r="F148" s="154" t="s">
        <v>394</v>
      </c>
      <c r="G148" s="155" t="s">
        <v>172</v>
      </c>
      <c r="H148" s="156">
        <v>486.18700000000001</v>
      </c>
      <c r="I148" s="156">
        <v>3.9569999999999999</v>
      </c>
      <c r="J148" s="156">
        <f t="shared" si="10"/>
        <v>1923.8420000000001</v>
      </c>
      <c r="K148" s="157"/>
      <c r="L148" s="158"/>
      <c r="M148" s="159" t="s">
        <v>1</v>
      </c>
      <c r="N148" s="160" t="s">
        <v>37</v>
      </c>
      <c r="O148" s="147">
        <v>0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161</v>
      </c>
      <c r="AT148" s="149" t="s">
        <v>175</v>
      </c>
      <c r="AU148" s="149" t="s">
        <v>152</v>
      </c>
      <c r="AY148" s="14" t="s">
        <v>143</v>
      </c>
      <c r="BE148" s="150">
        <f t="shared" si="14"/>
        <v>0</v>
      </c>
      <c r="BF148" s="150">
        <f t="shared" si="15"/>
        <v>1923.8420000000001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152</v>
      </c>
      <c r="BK148" s="151">
        <f t="shared" si="19"/>
        <v>1923.8420000000001</v>
      </c>
      <c r="BL148" s="14" t="s">
        <v>151</v>
      </c>
      <c r="BM148" s="149" t="s">
        <v>199</v>
      </c>
    </row>
    <row r="149" spans="1:65" s="12" customFormat="1" ht="22.9" customHeight="1">
      <c r="B149" s="126"/>
      <c r="D149" s="127" t="s">
        <v>70</v>
      </c>
      <c r="E149" s="136" t="s">
        <v>179</v>
      </c>
      <c r="F149" s="136" t="s">
        <v>180</v>
      </c>
      <c r="J149" s="137">
        <f>BK149</f>
        <v>3804.5530000000003</v>
      </c>
      <c r="L149" s="126"/>
      <c r="M149" s="130"/>
      <c r="N149" s="131"/>
      <c r="O149" s="131"/>
      <c r="P149" s="132">
        <f>SUM(P150:P156)</f>
        <v>0</v>
      </c>
      <c r="Q149" s="131"/>
      <c r="R149" s="132">
        <f>SUM(R150:R156)</f>
        <v>0</v>
      </c>
      <c r="S149" s="131"/>
      <c r="T149" s="133">
        <f>SUM(T150:T156)</f>
        <v>0</v>
      </c>
      <c r="AR149" s="127" t="s">
        <v>79</v>
      </c>
      <c r="AT149" s="134" t="s">
        <v>70</v>
      </c>
      <c r="AU149" s="134" t="s">
        <v>79</v>
      </c>
      <c r="AY149" s="127" t="s">
        <v>143</v>
      </c>
      <c r="BK149" s="135">
        <f>SUM(BK150:BK156)</f>
        <v>3804.5530000000003</v>
      </c>
    </row>
    <row r="150" spans="1:65" s="2" customFormat="1" ht="24" customHeight="1">
      <c r="A150" s="26"/>
      <c r="B150" s="138"/>
      <c r="C150" s="139" t="s">
        <v>7</v>
      </c>
      <c r="D150" s="139" t="s">
        <v>147</v>
      </c>
      <c r="E150" s="140" t="s">
        <v>395</v>
      </c>
      <c r="F150" s="141" t="s">
        <v>396</v>
      </c>
      <c r="G150" s="142" t="s">
        <v>172</v>
      </c>
      <c r="H150" s="143">
        <v>47</v>
      </c>
      <c r="I150" s="143">
        <v>1.3080000000000001</v>
      </c>
      <c r="J150" s="143">
        <f t="shared" ref="J150:J156" si="20">ROUND(I150*H150,3)</f>
        <v>61.475999999999999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ref="P150:P156" si="21">O150*H150</f>
        <v>0</v>
      </c>
      <c r="Q150" s="147">
        <v>0</v>
      </c>
      <c r="R150" s="147">
        <f t="shared" ref="R150:R156" si="22">Q150*H150</f>
        <v>0</v>
      </c>
      <c r="S150" s="147">
        <v>0</v>
      </c>
      <c r="T150" s="148">
        <f t="shared" ref="T150:T156" si="2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 t="shared" ref="BE150:BE156" si="24">IF(N150="základná",J150,0)</f>
        <v>0</v>
      </c>
      <c r="BF150" s="150">
        <f t="shared" ref="BF150:BF156" si="25">IF(N150="znížená",J150,0)</f>
        <v>61.475999999999999</v>
      </c>
      <c r="BG150" s="150">
        <f t="shared" ref="BG150:BG156" si="26">IF(N150="zákl. prenesená",J150,0)</f>
        <v>0</v>
      </c>
      <c r="BH150" s="150">
        <f t="shared" ref="BH150:BH156" si="27">IF(N150="zníž. prenesená",J150,0)</f>
        <v>0</v>
      </c>
      <c r="BI150" s="150">
        <f t="shared" ref="BI150:BI156" si="28">IF(N150="nulová",J150,0)</f>
        <v>0</v>
      </c>
      <c r="BJ150" s="14" t="s">
        <v>152</v>
      </c>
      <c r="BK150" s="151">
        <f t="shared" ref="BK150:BK156" si="29">ROUND(I150*H150,3)</f>
        <v>61.475999999999999</v>
      </c>
      <c r="BL150" s="14" t="s">
        <v>151</v>
      </c>
      <c r="BM150" s="149" t="s">
        <v>221</v>
      </c>
    </row>
    <row r="151" spans="1:65" s="2" customFormat="1" ht="16.5" customHeight="1">
      <c r="A151" s="26"/>
      <c r="B151" s="138"/>
      <c r="C151" s="152" t="s">
        <v>265</v>
      </c>
      <c r="D151" s="152" t="s">
        <v>175</v>
      </c>
      <c r="E151" s="153" t="s">
        <v>397</v>
      </c>
      <c r="F151" s="154" t="s">
        <v>398</v>
      </c>
      <c r="G151" s="155" t="s">
        <v>172</v>
      </c>
      <c r="H151" s="156">
        <v>47</v>
      </c>
      <c r="I151" s="156">
        <v>52.088999999999999</v>
      </c>
      <c r="J151" s="156">
        <f t="shared" si="20"/>
        <v>2448.183</v>
      </c>
      <c r="K151" s="157"/>
      <c r="L151" s="158"/>
      <c r="M151" s="159" t="s">
        <v>1</v>
      </c>
      <c r="N151" s="160" t="s">
        <v>37</v>
      </c>
      <c r="O151" s="147">
        <v>0</v>
      </c>
      <c r="P151" s="147">
        <f t="shared" si="21"/>
        <v>0</v>
      </c>
      <c r="Q151" s="147">
        <v>0</v>
      </c>
      <c r="R151" s="147">
        <f t="shared" si="22"/>
        <v>0</v>
      </c>
      <c r="S151" s="147">
        <v>0</v>
      </c>
      <c r="T151" s="148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161</v>
      </c>
      <c r="AT151" s="149" t="s">
        <v>175</v>
      </c>
      <c r="AU151" s="149" t="s">
        <v>152</v>
      </c>
      <c r="AY151" s="14" t="s">
        <v>143</v>
      </c>
      <c r="BE151" s="150">
        <f t="shared" si="24"/>
        <v>0</v>
      </c>
      <c r="BF151" s="150">
        <f t="shared" si="25"/>
        <v>2448.183</v>
      </c>
      <c r="BG151" s="150">
        <f t="shared" si="26"/>
        <v>0</v>
      </c>
      <c r="BH151" s="150">
        <f t="shared" si="27"/>
        <v>0</v>
      </c>
      <c r="BI151" s="150">
        <f t="shared" si="28"/>
        <v>0</v>
      </c>
      <c r="BJ151" s="14" t="s">
        <v>152</v>
      </c>
      <c r="BK151" s="151">
        <f t="shared" si="29"/>
        <v>2448.183</v>
      </c>
      <c r="BL151" s="14" t="s">
        <v>151</v>
      </c>
      <c r="BM151" s="149" t="s">
        <v>225</v>
      </c>
    </row>
    <row r="152" spans="1:65" s="2" customFormat="1" ht="16.5" customHeight="1">
      <c r="A152" s="26"/>
      <c r="B152" s="138"/>
      <c r="C152" s="139" t="s">
        <v>190</v>
      </c>
      <c r="D152" s="139" t="s">
        <v>147</v>
      </c>
      <c r="E152" s="140" t="s">
        <v>213</v>
      </c>
      <c r="F152" s="141" t="s">
        <v>214</v>
      </c>
      <c r="G152" s="142" t="s">
        <v>215</v>
      </c>
      <c r="H152" s="143">
        <v>38.064</v>
      </c>
      <c r="I152" s="143">
        <v>11.191000000000001</v>
      </c>
      <c r="J152" s="143">
        <f t="shared" si="20"/>
        <v>425.97399999999999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21"/>
        <v>0</v>
      </c>
      <c r="Q152" s="147">
        <v>0</v>
      </c>
      <c r="R152" s="147">
        <f t="shared" si="22"/>
        <v>0</v>
      </c>
      <c r="S152" s="147">
        <v>0</v>
      </c>
      <c r="T152" s="148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151</v>
      </c>
      <c r="AT152" s="149" t="s">
        <v>147</v>
      </c>
      <c r="AU152" s="149" t="s">
        <v>152</v>
      </c>
      <c r="AY152" s="14" t="s">
        <v>143</v>
      </c>
      <c r="BE152" s="150">
        <f t="shared" si="24"/>
        <v>0</v>
      </c>
      <c r="BF152" s="150">
        <f t="shared" si="25"/>
        <v>425.97399999999999</v>
      </c>
      <c r="BG152" s="150">
        <f t="shared" si="26"/>
        <v>0</v>
      </c>
      <c r="BH152" s="150">
        <f t="shared" si="27"/>
        <v>0</v>
      </c>
      <c r="BI152" s="150">
        <f t="shared" si="28"/>
        <v>0</v>
      </c>
      <c r="BJ152" s="14" t="s">
        <v>152</v>
      </c>
      <c r="BK152" s="151">
        <f t="shared" si="29"/>
        <v>425.97399999999999</v>
      </c>
      <c r="BL152" s="14" t="s">
        <v>151</v>
      </c>
      <c r="BM152" s="149" t="s">
        <v>230</v>
      </c>
    </row>
    <row r="153" spans="1:65" s="2" customFormat="1" ht="24" customHeight="1">
      <c r="A153" s="26"/>
      <c r="B153" s="138"/>
      <c r="C153" s="139" t="s">
        <v>279</v>
      </c>
      <c r="D153" s="139" t="s">
        <v>147</v>
      </c>
      <c r="E153" s="140" t="s">
        <v>217</v>
      </c>
      <c r="F153" s="141" t="s">
        <v>218</v>
      </c>
      <c r="G153" s="142" t="s">
        <v>215</v>
      </c>
      <c r="H153" s="143">
        <v>76.128</v>
      </c>
      <c r="I153" s="143">
        <v>0.34899999999999998</v>
      </c>
      <c r="J153" s="143">
        <f t="shared" si="20"/>
        <v>26.568999999999999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21"/>
        <v>0</v>
      </c>
      <c r="Q153" s="147">
        <v>0</v>
      </c>
      <c r="R153" s="147">
        <f t="shared" si="22"/>
        <v>0</v>
      </c>
      <c r="S153" s="147">
        <v>0</v>
      </c>
      <c r="T153" s="148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151</v>
      </c>
      <c r="AT153" s="149" t="s">
        <v>147</v>
      </c>
      <c r="AU153" s="149" t="s">
        <v>152</v>
      </c>
      <c r="AY153" s="14" t="s">
        <v>143</v>
      </c>
      <c r="BE153" s="150">
        <f t="shared" si="24"/>
        <v>0</v>
      </c>
      <c r="BF153" s="150">
        <f t="shared" si="25"/>
        <v>26.568999999999999</v>
      </c>
      <c r="BG153" s="150">
        <f t="shared" si="26"/>
        <v>0</v>
      </c>
      <c r="BH153" s="150">
        <f t="shared" si="27"/>
        <v>0</v>
      </c>
      <c r="BI153" s="150">
        <f t="shared" si="28"/>
        <v>0</v>
      </c>
      <c r="BJ153" s="14" t="s">
        <v>152</v>
      </c>
      <c r="BK153" s="151">
        <f t="shared" si="29"/>
        <v>26.568999999999999</v>
      </c>
      <c r="BL153" s="14" t="s">
        <v>151</v>
      </c>
      <c r="BM153" s="149" t="s">
        <v>165</v>
      </c>
    </row>
    <row r="154" spans="1:65" s="2" customFormat="1" ht="24" customHeight="1">
      <c r="A154" s="26"/>
      <c r="B154" s="138"/>
      <c r="C154" s="139" t="s">
        <v>194</v>
      </c>
      <c r="D154" s="139" t="s">
        <v>147</v>
      </c>
      <c r="E154" s="140" t="s">
        <v>219</v>
      </c>
      <c r="F154" s="141" t="s">
        <v>220</v>
      </c>
      <c r="G154" s="142" t="s">
        <v>215</v>
      </c>
      <c r="H154" s="143">
        <v>38.064</v>
      </c>
      <c r="I154" s="143">
        <v>8.6579999999999995</v>
      </c>
      <c r="J154" s="143">
        <f t="shared" si="20"/>
        <v>329.55799999999999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21"/>
        <v>0</v>
      </c>
      <c r="Q154" s="147">
        <v>0</v>
      </c>
      <c r="R154" s="147">
        <f t="shared" si="22"/>
        <v>0</v>
      </c>
      <c r="S154" s="147">
        <v>0</v>
      </c>
      <c r="T154" s="148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151</v>
      </c>
      <c r="AT154" s="149" t="s">
        <v>147</v>
      </c>
      <c r="AU154" s="149" t="s">
        <v>152</v>
      </c>
      <c r="AY154" s="14" t="s">
        <v>143</v>
      </c>
      <c r="BE154" s="150">
        <f t="shared" si="24"/>
        <v>0</v>
      </c>
      <c r="BF154" s="150">
        <f t="shared" si="25"/>
        <v>329.55799999999999</v>
      </c>
      <c r="BG154" s="150">
        <f t="shared" si="26"/>
        <v>0</v>
      </c>
      <c r="BH154" s="150">
        <f t="shared" si="27"/>
        <v>0</v>
      </c>
      <c r="BI154" s="150">
        <f t="shared" si="28"/>
        <v>0</v>
      </c>
      <c r="BJ154" s="14" t="s">
        <v>152</v>
      </c>
      <c r="BK154" s="151">
        <f t="shared" si="29"/>
        <v>329.55799999999999</v>
      </c>
      <c r="BL154" s="14" t="s">
        <v>151</v>
      </c>
      <c r="BM154" s="149" t="s">
        <v>240</v>
      </c>
    </row>
    <row r="155" spans="1:65" s="2" customFormat="1" ht="24" customHeight="1">
      <c r="A155" s="26"/>
      <c r="B155" s="138"/>
      <c r="C155" s="139" t="s">
        <v>299</v>
      </c>
      <c r="D155" s="139" t="s">
        <v>147</v>
      </c>
      <c r="E155" s="140" t="s">
        <v>399</v>
      </c>
      <c r="F155" s="141" t="s">
        <v>400</v>
      </c>
      <c r="G155" s="142" t="s">
        <v>215</v>
      </c>
      <c r="H155" s="143">
        <v>38.064</v>
      </c>
      <c r="I155" s="143">
        <v>9.4350000000000005</v>
      </c>
      <c r="J155" s="143">
        <f t="shared" si="20"/>
        <v>359.13400000000001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21"/>
        <v>0</v>
      </c>
      <c r="Q155" s="147">
        <v>0</v>
      </c>
      <c r="R155" s="147">
        <f t="shared" si="22"/>
        <v>0</v>
      </c>
      <c r="S155" s="147">
        <v>0</v>
      </c>
      <c r="T155" s="148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151</v>
      </c>
      <c r="AT155" s="149" t="s">
        <v>147</v>
      </c>
      <c r="AU155" s="149" t="s">
        <v>152</v>
      </c>
      <c r="AY155" s="14" t="s">
        <v>143</v>
      </c>
      <c r="BE155" s="150">
        <f t="shared" si="24"/>
        <v>0</v>
      </c>
      <c r="BF155" s="150">
        <f t="shared" si="25"/>
        <v>359.13400000000001</v>
      </c>
      <c r="BG155" s="150">
        <f t="shared" si="26"/>
        <v>0</v>
      </c>
      <c r="BH155" s="150">
        <f t="shared" si="27"/>
        <v>0</v>
      </c>
      <c r="BI155" s="150">
        <f t="shared" si="28"/>
        <v>0</v>
      </c>
      <c r="BJ155" s="14" t="s">
        <v>152</v>
      </c>
      <c r="BK155" s="151">
        <f t="shared" si="29"/>
        <v>359.13400000000001</v>
      </c>
      <c r="BL155" s="14" t="s">
        <v>151</v>
      </c>
      <c r="BM155" s="149" t="s">
        <v>245</v>
      </c>
    </row>
    <row r="156" spans="1:65" s="2" customFormat="1" ht="24" customHeight="1">
      <c r="A156" s="26"/>
      <c r="B156" s="138"/>
      <c r="C156" s="139" t="s">
        <v>198</v>
      </c>
      <c r="D156" s="139" t="s">
        <v>147</v>
      </c>
      <c r="E156" s="140" t="s">
        <v>223</v>
      </c>
      <c r="F156" s="141" t="s">
        <v>224</v>
      </c>
      <c r="G156" s="142" t="s">
        <v>215</v>
      </c>
      <c r="H156" s="143">
        <v>9.4740000000000002</v>
      </c>
      <c r="I156" s="143">
        <v>16.219000000000001</v>
      </c>
      <c r="J156" s="143">
        <f t="shared" si="20"/>
        <v>153.65899999999999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21"/>
        <v>0</v>
      </c>
      <c r="Q156" s="147">
        <v>0</v>
      </c>
      <c r="R156" s="147">
        <f t="shared" si="22"/>
        <v>0</v>
      </c>
      <c r="S156" s="147">
        <v>0</v>
      </c>
      <c r="T156" s="148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151</v>
      </c>
      <c r="AT156" s="149" t="s">
        <v>147</v>
      </c>
      <c r="AU156" s="149" t="s">
        <v>152</v>
      </c>
      <c r="AY156" s="14" t="s">
        <v>143</v>
      </c>
      <c r="BE156" s="150">
        <f t="shared" si="24"/>
        <v>0</v>
      </c>
      <c r="BF156" s="150">
        <f t="shared" si="25"/>
        <v>153.65899999999999</v>
      </c>
      <c r="BG156" s="150">
        <f t="shared" si="26"/>
        <v>0</v>
      </c>
      <c r="BH156" s="150">
        <f t="shared" si="27"/>
        <v>0</v>
      </c>
      <c r="BI156" s="150">
        <f t="shared" si="28"/>
        <v>0</v>
      </c>
      <c r="BJ156" s="14" t="s">
        <v>152</v>
      </c>
      <c r="BK156" s="151">
        <f t="shared" si="29"/>
        <v>153.65899999999999</v>
      </c>
      <c r="BL156" s="14" t="s">
        <v>151</v>
      </c>
      <c r="BM156" s="149" t="s">
        <v>249</v>
      </c>
    </row>
    <row r="157" spans="1:65" s="12" customFormat="1" ht="22.9" customHeight="1">
      <c r="B157" s="126"/>
      <c r="D157" s="127" t="s">
        <v>70</v>
      </c>
      <c r="E157" s="136" t="s">
        <v>226</v>
      </c>
      <c r="F157" s="136" t="s">
        <v>227</v>
      </c>
      <c r="J157" s="137">
        <f>BK157</f>
        <v>551.47</v>
      </c>
      <c r="L157" s="126"/>
      <c r="M157" s="130"/>
      <c r="N157" s="131"/>
      <c r="O157" s="131"/>
      <c r="P157" s="132">
        <f>P158</f>
        <v>0</v>
      </c>
      <c r="Q157" s="131"/>
      <c r="R157" s="132">
        <f>R158</f>
        <v>0</v>
      </c>
      <c r="S157" s="131"/>
      <c r="T157" s="133">
        <f>T158</f>
        <v>0</v>
      </c>
      <c r="AR157" s="127" t="s">
        <v>79</v>
      </c>
      <c r="AT157" s="134" t="s">
        <v>70</v>
      </c>
      <c r="AU157" s="134" t="s">
        <v>79</v>
      </c>
      <c r="AY157" s="127" t="s">
        <v>143</v>
      </c>
      <c r="BK157" s="135">
        <f>BK158</f>
        <v>551.47</v>
      </c>
    </row>
    <row r="158" spans="1:65" s="2" customFormat="1" ht="24" customHeight="1">
      <c r="A158" s="26"/>
      <c r="B158" s="138"/>
      <c r="C158" s="139" t="s">
        <v>308</v>
      </c>
      <c r="D158" s="139" t="s">
        <v>147</v>
      </c>
      <c r="E158" s="140" t="s">
        <v>401</v>
      </c>
      <c r="F158" s="141" t="s">
        <v>402</v>
      </c>
      <c r="G158" s="142" t="s">
        <v>215</v>
      </c>
      <c r="H158" s="143">
        <v>444.01799999999997</v>
      </c>
      <c r="I158" s="143">
        <v>1.242</v>
      </c>
      <c r="J158" s="143">
        <f>ROUND(I158*H158,3)</f>
        <v>551.47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151</v>
      </c>
      <c r="AT158" s="149" t="s">
        <v>147</v>
      </c>
      <c r="AU158" s="149" t="s">
        <v>152</v>
      </c>
      <c r="AY158" s="14" t="s">
        <v>143</v>
      </c>
      <c r="BE158" s="150">
        <f>IF(N158="základná",J158,0)</f>
        <v>0</v>
      </c>
      <c r="BF158" s="150">
        <f>IF(N158="znížená",J158,0)</f>
        <v>551.47</v>
      </c>
      <c r="BG158" s="150">
        <f>IF(N158="zákl. prenesená",J158,0)</f>
        <v>0</v>
      </c>
      <c r="BH158" s="150">
        <f>IF(N158="zníž. prenesená",J158,0)</f>
        <v>0</v>
      </c>
      <c r="BI158" s="150">
        <f>IF(N158="nulová",J158,0)</f>
        <v>0</v>
      </c>
      <c r="BJ158" s="14" t="s">
        <v>152</v>
      </c>
      <c r="BK158" s="151">
        <f>ROUND(I158*H158,3)</f>
        <v>551.47</v>
      </c>
      <c r="BL158" s="14" t="s">
        <v>151</v>
      </c>
      <c r="BM158" s="149" t="s">
        <v>255</v>
      </c>
    </row>
    <row r="159" spans="1:65" s="12" customFormat="1" ht="25.9" customHeight="1">
      <c r="B159" s="126"/>
      <c r="D159" s="127" t="s">
        <v>70</v>
      </c>
      <c r="E159" s="128" t="s">
        <v>231</v>
      </c>
      <c r="F159" s="128" t="s">
        <v>232</v>
      </c>
      <c r="J159" s="129">
        <f>BK159</f>
        <v>0</v>
      </c>
      <c r="L159" s="126"/>
      <c r="M159" s="130"/>
      <c r="N159" s="131"/>
      <c r="O159" s="131"/>
      <c r="P159" s="132">
        <v>0</v>
      </c>
      <c r="Q159" s="131"/>
      <c r="R159" s="132">
        <v>0</v>
      </c>
      <c r="S159" s="131"/>
      <c r="T159" s="133">
        <v>0</v>
      </c>
      <c r="AR159" s="127" t="s">
        <v>152</v>
      </c>
      <c r="AT159" s="134" t="s">
        <v>70</v>
      </c>
      <c r="AU159" s="134" t="s">
        <v>71</v>
      </c>
      <c r="AY159" s="127" t="s">
        <v>143</v>
      </c>
      <c r="BK159" s="135">
        <v>0</v>
      </c>
    </row>
    <row r="160" spans="1:65" s="12" customFormat="1" ht="25.9" customHeight="1">
      <c r="B160" s="126"/>
      <c r="D160" s="127" t="s">
        <v>70</v>
      </c>
      <c r="E160" s="128" t="s">
        <v>403</v>
      </c>
      <c r="F160" s="128" t="s">
        <v>404</v>
      </c>
      <c r="J160" s="129">
        <f>BK160</f>
        <v>523.91999999999996</v>
      </c>
      <c r="L160" s="126"/>
      <c r="M160" s="130"/>
      <c r="N160" s="131"/>
      <c r="O160" s="131"/>
      <c r="P160" s="132">
        <f>SUM(P161:P162)</f>
        <v>0</v>
      </c>
      <c r="Q160" s="131"/>
      <c r="R160" s="132">
        <f>SUM(R161:R162)</f>
        <v>0</v>
      </c>
      <c r="S160" s="131"/>
      <c r="T160" s="133">
        <f>SUM(T161:T162)</f>
        <v>0</v>
      </c>
      <c r="AR160" s="127" t="s">
        <v>152</v>
      </c>
      <c r="AT160" s="134" t="s">
        <v>70</v>
      </c>
      <c r="AU160" s="134" t="s">
        <v>71</v>
      </c>
      <c r="AY160" s="127" t="s">
        <v>143</v>
      </c>
      <c r="BK160" s="135">
        <f>SUM(BK161:BK162)</f>
        <v>523.91999999999996</v>
      </c>
    </row>
    <row r="161" spans="1:65" s="2" customFormat="1" ht="24" customHeight="1">
      <c r="A161" s="26"/>
      <c r="B161" s="138"/>
      <c r="C161" s="139" t="s">
        <v>202</v>
      </c>
      <c r="D161" s="139" t="s">
        <v>147</v>
      </c>
      <c r="E161" s="140" t="s">
        <v>405</v>
      </c>
      <c r="F161" s="141" t="s">
        <v>406</v>
      </c>
      <c r="G161" s="142" t="s">
        <v>275</v>
      </c>
      <c r="H161" s="143">
        <v>180</v>
      </c>
      <c r="I161" s="143">
        <v>2.8839999999999999</v>
      </c>
      <c r="J161" s="143">
        <f>ROUND(I161*H161,3)</f>
        <v>519.12</v>
      </c>
      <c r="K161" s="144"/>
      <c r="L161" s="27"/>
      <c r="M161" s="145" t="s">
        <v>1</v>
      </c>
      <c r="N161" s="146" t="s">
        <v>37</v>
      </c>
      <c r="O161" s="147">
        <v>0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178</v>
      </c>
      <c r="AT161" s="149" t="s">
        <v>147</v>
      </c>
      <c r="AU161" s="149" t="s">
        <v>79</v>
      </c>
      <c r="AY161" s="14" t="s">
        <v>143</v>
      </c>
      <c r="BE161" s="150">
        <f>IF(N161="základná",J161,0)</f>
        <v>0</v>
      </c>
      <c r="BF161" s="150">
        <f>IF(N161="znížená",J161,0)</f>
        <v>519.12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4" t="s">
        <v>152</v>
      </c>
      <c r="BK161" s="151">
        <f>ROUND(I161*H161,3)</f>
        <v>519.12</v>
      </c>
      <c r="BL161" s="14" t="s">
        <v>178</v>
      </c>
      <c r="BM161" s="149" t="s">
        <v>259</v>
      </c>
    </row>
    <row r="162" spans="1:65" s="2" customFormat="1" ht="24" customHeight="1">
      <c r="A162" s="26"/>
      <c r="B162" s="138"/>
      <c r="C162" s="139" t="s">
        <v>315</v>
      </c>
      <c r="D162" s="139" t="s">
        <v>147</v>
      </c>
      <c r="E162" s="140" t="s">
        <v>407</v>
      </c>
      <c r="F162" s="141" t="s">
        <v>408</v>
      </c>
      <c r="G162" s="142" t="s">
        <v>292</v>
      </c>
      <c r="H162" s="143">
        <v>5.9039999999999999</v>
      </c>
      <c r="I162" s="143">
        <v>0.81293817999999995</v>
      </c>
      <c r="J162" s="143">
        <f>ROUND(I162*H162,3)</f>
        <v>4.8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178</v>
      </c>
      <c r="AT162" s="149" t="s">
        <v>147</v>
      </c>
      <c r="AU162" s="149" t="s">
        <v>79</v>
      </c>
      <c r="AY162" s="14" t="s">
        <v>143</v>
      </c>
      <c r="BE162" s="150">
        <f>IF(N162="základná",J162,0)</f>
        <v>0</v>
      </c>
      <c r="BF162" s="150">
        <f>IF(N162="znížená",J162,0)</f>
        <v>4.8</v>
      </c>
      <c r="BG162" s="150">
        <f>IF(N162="zákl. prenesená",J162,0)</f>
        <v>0</v>
      </c>
      <c r="BH162" s="150">
        <f>IF(N162="zníž. prenesená",J162,0)</f>
        <v>0</v>
      </c>
      <c r="BI162" s="150">
        <f>IF(N162="nulová",J162,0)</f>
        <v>0</v>
      </c>
      <c r="BJ162" s="14" t="s">
        <v>152</v>
      </c>
      <c r="BK162" s="151">
        <f>ROUND(I162*H162,3)</f>
        <v>4.8</v>
      </c>
      <c r="BL162" s="14" t="s">
        <v>178</v>
      </c>
      <c r="BM162" s="149" t="s">
        <v>262</v>
      </c>
    </row>
    <row r="163" spans="1:65" s="12" customFormat="1" ht="25.9" customHeight="1">
      <c r="B163" s="126"/>
      <c r="D163" s="127" t="s">
        <v>70</v>
      </c>
      <c r="E163" s="128" t="s">
        <v>346</v>
      </c>
      <c r="F163" s="128" t="s">
        <v>347</v>
      </c>
      <c r="J163" s="129">
        <f>BK163</f>
        <v>0</v>
      </c>
      <c r="L163" s="126"/>
      <c r="M163" s="161"/>
      <c r="N163" s="162"/>
      <c r="O163" s="162"/>
      <c r="P163" s="163">
        <v>0</v>
      </c>
      <c r="Q163" s="162"/>
      <c r="R163" s="163">
        <v>0</v>
      </c>
      <c r="S163" s="162"/>
      <c r="T163" s="164">
        <v>0</v>
      </c>
      <c r="AR163" s="127" t="s">
        <v>79</v>
      </c>
      <c r="AT163" s="134" t="s">
        <v>70</v>
      </c>
      <c r="AU163" s="134" t="s">
        <v>71</v>
      </c>
      <c r="AY163" s="127" t="s">
        <v>143</v>
      </c>
      <c r="BK163" s="135">
        <v>0</v>
      </c>
    </row>
    <row r="164" spans="1:65" s="2" customFormat="1" ht="6.95" customHeight="1">
      <c r="A164" s="26"/>
      <c r="B164" s="41"/>
      <c r="C164" s="42"/>
      <c r="D164" s="42"/>
      <c r="E164" s="42"/>
      <c r="F164" s="42"/>
      <c r="G164" s="42"/>
      <c r="H164" s="42"/>
      <c r="I164" s="42"/>
      <c r="J164" s="42"/>
      <c r="K164" s="42"/>
      <c r="L164" s="27"/>
      <c r="M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</sheetData>
  <autoFilter ref="C124:K16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1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409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ROUND(J123, 2)</f>
        <v>1985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ROUND((SUM(BE123:BE180)),  2)</f>
        <v>0</v>
      </c>
      <c r="G33" s="26"/>
      <c r="H33" s="26"/>
      <c r="I33" s="95">
        <v>0.2</v>
      </c>
      <c r="J33" s="94">
        <f>ROUND(((SUM(BE123:BE180))*I33),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ROUND((SUM(BF123:BF180)),  2)</f>
        <v>1985</v>
      </c>
      <c r="G34" s="26"/>
      <c r="H34" s="26"/>
      <c r="I34" s="95">
        <v>0.2</v>
      </c>
      <c r="J34" s="94">
        <f>ROUND(((SUM(BF123:BF180))*I34),  2)</f>
        <v>397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ROUND((SUM(BG123:BG180)),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ROUND((SUM(BH123:BH180)),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ROUND((SUM(BI123:BI180)),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2382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SO.02.2 - Elektroinštalácia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J123</f>
        <v>1984.9990000000003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J124</f>
        <v>53.44</v>
      </c>
      <c r="L97" s="107"/>
    </row>
    <row r="98" spans="1:31" s="10" customFormat="1" ht="19.899999999999999" customHeight="1">
      <c r="B98" s="111"/>
      <c r="D98" s="112" t="s">
        <v>116</v>
      </c>
      <c r="E98" s="113"/>
      <c r="F98" s="113"/>
      <c r="G98" s="113"/>
      <c r="H98" s="113"/>
      <c r="I98" s="113"/>
      <c r="J98" s="114">
        <f>J125</f>
        <v>53.44</v>
      </c>
      <c r="L98" s="111"/>
    </row>
    <row r="99" spans="1:31" s="9" customFormat="1" ht="24.95" customHeight="1">
      <c r="B99" s="107"/>
      <c r="D99" s="108" t="s">
        <v>126</v>
      </c>
      <c r="E99" s="109"/>
      <c r="F99" s="109"/>
      <c r="G99" s="109"/>
      <c r="H99" s="109"/>
      <c r="I99" s="109"/>
      <c r="J99" s="110">
        <f>J127</f>
        <v>1931.5590000000002</v>
      </c>
      <c r="L99" s="107"/>
    </row>
    <row r="100" spans="1:31" s="10" customFormat="1" ht="19.899999999999999" customHeight="1">
      <c r="B100" s="111"/>
      <c r="D100" s="112" t="s">
        <v>410</v>
      </c>
      <c r="E100" s="113"/>
      <c r="F100" s="113"/>
      <c r="G100" s="113"/>
      <c r="H100" s="113"/>
      <c r="I100" s="113"/>
      <c r="J100" s="114">
        <f>J128</f>
        <v>1116.8420000000003</v>
      </c>
      <c r="L100" s="111"/>
    </row>
    <row r="101" spans="1:31" s="10" customFormat="1" ht="19.899999999999999" customHeight="1">
      <c r="B101" s="111"/>
      <c r="D101" s="112" t="s">
        <v>411</v>
      </c>
      <c r="E101" s="113"/>
      <c r="F101" s="113"/>
      <c r="G101" s="113"/>
      <c r="H101" s="113"/>
      <c r="I101" s="113"/>
      <c r="J101" s="114">
        <f>J159</f>
        <v>567.22499999999991</v>
      </c>
      <c r="L101" s="111"/>
    </row>
    <row r="102" spans="1:31" s="10" customFormat="1" ht="19.899999999999999" customHeight="1">
      <c r="B102" s="111"/>
      <c r="D102" s="112" t="s">
        <v>412</v>
      </c>
      <c r="E102" s="113"/>
      <c r="F102" s="113"/>
      <c r="G102" s="113"/>
      <c r="H102" s="113"/>
      <c r="I102" s="113"/>
      <c r="J102" s="114">
        <f>J178</f>
        <v>247.49199999999999</v>
      </c>
      <c r="L102" s="111"/>
    </row>
    <row r="103" spans="1:31" s="9" customFormat="1" ht="24.95" customHeight="1">
      <c r="B103" s="107"/>
      <c r="D103" s="108" t="s">
        <v>128</v>
      </c>
      <c r="E103" s="109"/>
      <c r="F103" s="109"/>
      <c r="G103" s="109"/>
      <c r="H103" s="109"/>
      <c r="I103" s="109"/>
      <c r="J103" s="110">
        <f>J180</f>
        <v>0</v>
      </c>
      <c r="L103" s="107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129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35" t="str">
        <f>E7</f>
        <v>PRÍSTAVBA A STAVEBNÉ ÚPRAVY MŠ LEDNICKÉ ROVNE</v>
      </c>
      <c r="F113" s="236"/>
      <c r="G113" s="236"/>
      <c r="H113" s="23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106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21" t="str">
        <f>E9</f>
        <v>SO.02.2 - Elektroinštalácia</v>
      </c>
      <c r="F115" s="234"/>
      <c r="G115" s="234"/>
      <c r="H115" s="234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 xml:space="preserve"> </v>
      </c>
      <c r="G117" s="26"/>
      <c r="H117" s="26"/>
      <c r="I117" s="23" t="s">
        <v>18</v>
      </c>
      <c r="J117" s="49">
        <f>IF(J12="","",J12)</f>
        <v>44210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 xml:space="preserve"> 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22</v>
      </c>
      <c r="D120" s="26"/>
      <c r="E120" s="26"/>
      <c r="F120" s="21" t="str">
        <f>IF(E18="","",E18)</f>
        <v>Last solution s.r.o.</v>
      </c>
      <c r="G120" s="26"/>
      <c r="H120" s="26"/>
      <c r="I120" s="23" t="s">
        <v>29</v>
      </c>
      <c r="J120" s="24" t="str">
        <f>E24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130</v>
      </c>
      <c r="D122" s="118" t="s">
        <v>56</v>
      </c>
      <c r="E122" s="118" t="s">
        <v>52</v>
      </c>
      <c r="F122" s="118" t="s">
        <v>53</v>
      </c>
      <c r="G122" s="118" t="s">
        <v>131</v>
      </c>
      <c r="H122" s="118" t="s">
        <v>132</v>
      </c>
      <c r="I122" s="118" t="s">
        <v>133</v>
      </c>
      <c r="J122" s="119" t="s">
        <v>110</v>
      </c>
      <c r="K122" s="120" t="s">
        <v>134</v>
      </c>
      <c r="L122" s="121"/>
      <c r="M122" s="56" t="s">
        <v>1</v>
      </c>
      <c r="N122" s="57" t="s">
        <v>35</v>
      </c>
      <c r="O122" s="57" t="s">
        <v>135</v>
      </c>
      <c r="P122" s="57" t="s">
        <v>136</v>
      </c>
      <c r="Q122" s="57" t="s">
        <v>137</v>
      </c>
      <c r="R122" s="57" t="s">
        <v>138</v>
      </c>
      <c r="S122" s="57" t="s">
        <v>139</v>
      </c>
      <c r="T122" s="58" t="s">
        <v>140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111</v>
      </c>
      <c r="D123" s="26"/>
      <c r="E123" s="26"/>
      <c r="F123" s="26"/>
      <c r="G123" s="26"/>
      <c r="H123" s="26"/>
      <c r="I123" s="26"/>
      <c r="J123" s="122">
        <f>BK123</f>
        <v>1984.9990000000003</v>
      </c>
      <c r="K123" s="26"/>
      <c r="L123" s="27"/>
      <c r="M123" s="59"/>
      <c r="N123" s="50"/>
      <c r="O123" s="60"/>
      <c r="P123" s="123">
        <f>P124+P127+P180</f>
        <v>0</v>
      </c>
      <c r="Q123" s="60"/>
      <c r="R123" s="123">
        <f>R124+R127+R180</f>
        <v>0</v>
      </c>
      <c r="S123" s="60"/>
      <c r="T123" s="124">
        <f>T124+T127+T180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112</v>
      </c>
      <c r="BK123" s="125">
        <f>BK124+BK127+BK180</f>
        <v>1984.9990000000003</v>
      </c>
    </row>
    <row r="124" spans="1:65" s="12" customFormat="1" ht="25.9" customHeight="1">
      <c r="B124" s="126"/>
      <c r="D124" s="127" t="s">
        <v>70</v>
      </c>
      <c r="E124" s="128" t="s">
        <v>141</v>
      </c>
      <c r="F124" s="128" t="s">
        <v>142</v>
      </c>
      <c r="J124" s="129">
        <f>BK124</f>
        <v>53.44</v>
      </c>
      <c r="L124" s="126"/>
      <c r="M124" s="130"/>
      <c r="N124" s="131"/>
      <c r="O124" s="131"/>
      <c r="P124" s="132">
        <f>P125</f>
        <v>0</v>
      </c>
      <c r="Q124" s="131"/>
      <c r="R124" s="132">
        <f>R125</f>
        <v>0</v>
      </c>
      <c r="S124" s="131"/>
      <c r="T124" s="133">
        <f>T125</f>
        <v>0</v>
      </c>
      <c r="AR124" s="127" t="s">
        <v>79</v>
      </c>
      <c r="AT124" s="134" t="s">
        <v>70</v>
      </c>
      <c r="AU124" s="134" t="s">
        <v>71</v>
      </c>
      <c r="AY124" s="127" t="s">
        <v>143</v>
      </c>
      <c r="BK124" s="135">
        <f>BK125</f>
        <v>53.44</v>
      </c>
    </row>
    <row r="125" spans="1:65" s="12" customFormat="1" ht="22.9" customHeight="1">
      <c r="B125" s="126"/>
      <c r="D125" s="127" t="s">
        <v>70</v>
      </c>
      <c r="E125" s="136" t="s">
        <v>179</v>
      </c>
      <c r="F125" s="136" t="s">
        <v>180</v>
      </c>
      <c r="J125" s="137">
        <f>BK125</f>
        <v>53.44</v>
      </c>
      <c r="L125" s="126"/>
      <c r="M125" s="130"/>
      <c r="N125" s="131"/>
      <c r="O125" s="131"/>
      <c r="P125" s="132">
        <f>P126</f>
        <v>0</v>
      </c>
      <c r="Q125" s="131"/>
      <c r="R125" s="132">
        <f>R126</f>
        <v>0</v>
      </c>
      <c r="S125" s="131"/>
      <c r="T125" s="133">
        <f>T126</f>
        <v>0</v>
      </c>
      <c r="AR125" s="127" t="s">
        <v>79</v>
      </c>
      <c r="AT125" s="134" t="s">
        <v>70</v>
      </c>
      <c r="AU125" s="134" t="s">
        <v>79</v>
      </c>
      <c r="AY125" s="127" t="s">
        <v>143</v>
      </c>
      <c r="BK125" s="135">
        <f>BK126</f>
        <v>53.44</v>
      </c>
    </row>
    <row r="126" spans="1:65" s="2" customFormat="1" ht="24" customHeight="1">
      <c r="A126" s="26"/>
      <c r="B126" s="138"/>
      <c r="C126" s="139" t="s">
        <v>79</v>
      </c>
      <c r="D126" s="139" t="s">
        <v>147</v>
      </c>
      <c r="E126" s="140" t="s">
        <v>413</v>
      </c>
      <c r="F126" s="141" t="s">
        <v>414</v>
      </c>
      <c r="G126" s="142" t="s">
        <v>172</v>
      </c>
      <c r="H126" s="143">
        <v>5</v>
      </c>
      <c r="I126" s="143">
        <v>10.688000000000001</v>
      </c>
      <c r="J126" s="143">
        <f>ROUND(I126*H126,3)</f>
        <v>53.44</v>
      </c>
      <c r="K126" s="144"/>
      <c r="L126" s="27"/>
      <c r="M126" s="145" t="s">
        <v>1</v>
      </c>
      <c r="N126" s="146" t="s">
        <v>37</v>
      </c>
      <c r="O126" s="147">
        <v>0</v>
      </c>
      <c r="P126" s="147">
        <f>O126*H126</f>
        <v>0</v>
      </c>
      <c r="Q126" s="147">
        <v>0</v>
      </c>
      <c r="R126" s="147">
        <f>Q126*H126</f>
        <v>0</v>
      </c>
      <c r="S126" s="147">
        <v>0</v>
      </c>
      <c r="T126" s="148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151</v>
      </c>
      <c r="AT126" s="149" t="s">
        <v>147</v>
      </c>
      <c r="AU126" s="149" t="s">
        <v>152</v>
      </c>
      <c r="AY126" s="14" t="s">
        <v>143</v>
      </c>
      <c r="BE126" s="150">
        <f>IF(N126="základná",J126,0)</f>
        <v>0</v>
      </c>
      <c r="BF126" s="150">
        <f>IF(N126="znížená",J126,0)</f>
        <v>53.44</v>
      </c>
      <c r="BG126" s="150">
        <f>IF(N126="zákl. prenesená",J126,0)</f>
        <v>0</v>
      </c>
      <c r="BH126" s="150">
        <f>IF(N126="zníž. prenesená",J126,0)</f>
        <v>0</v>
      </c>
      <c r="BI126" s="150">
        <f>IF(N126="nulová",J126,0)</f>
        <v>0</v>
      </c>
      <c r="BJ126" s="14" t="s">
        <v>152</v>
      </c>
      <c r="BK126" s="151">
        <f>ROUND(I126*H126,3)</f>
        <v>53.44</v>
      </c>
      <c r="BL126" s="14" t="s">
        <v>151</v>
      </c>
      <c r="BM126" s="149" t="s">
        <v>152</v>
      </c>
    </row>
    <row r="127" spans="1:65" s="12" customFormat="1" ht="25.9" customHeight="1">
      <c r="B127" s="126"/>
      <c r="D127" s="127" t="s">
        <v>70</v>
      </c>
      <c r="E127" s="128" t="s">
        <v>175</v>
      </c>
      <c r="F127" s="128" t="s">
        <v>340</v>
      </c>
      <c r="J127" s="129">
        <f>BK127</f>
        <v>1931.5590000000002</v>
      </c>
      <c r="L127" s="126"/>
      <c r="M127" s="130"/>
      <c r="N127" s="131"/>
      <c r="O127" s="131"/>
      <c r="P127" s="132">
        <f>P128+P159+P178</f>
        <v>0</v>
      </c>
      <c r="Q127" s="131"/>
      <c r="R127" s="132">
        <f>R128+R159+R178</f>
        <v>0</v>
      </c>
      <c r="S127" s="131"/>
      <c r="T127" s="133">
        <f>T128+T159+T178</f>
        <v>0</v>
      </c>
      <c r="AR127" s="127" t="s">
        <v>144</v>
      </c>
      <c r="AT127" s="134" t="s">
        <v>70</v>
      </c>
      <c r="AU127" s="134" t="s">
        <v>71</v>
      </c>
      <c r="AY127" s="127" t="s">
        <v>143</v>
      </c>
      <c r="BK127" s="135">
        <f>BK128+BK159+BK178</f>
        <v>1931.5590000000002</v>
      </c>
    </row>
    <row r="128" spans="1:65" s="12" customFormat="1" ht="22.9" customHeight="1">
      <c r="B128" s="126"/>
      <c r="D128" s="127" t="s">
        <v>70</v>
      </c>
      <c r="E128" s="136" t="s">
        <v>415</v>
      </c>
      <c r="F128" s="136" t="s">
        <v>416</v>
      </c>
      <c r="J128" s="137">
        <f>BK128</f>
        <v>1116.8420000000003</v>
      </c>
      <c r="L128" s="126"/>
      <c r="M128" s="130"/>
      <c r="N128" s="131"/>
      <c r="O128" s="131"/>
      <c r="P128" s="132">
        <f>SUM(P129:P158)</f>
        <v>0</v>
      </c>
      <c r="Q128" s="131"/>
      <c r="R128" s="132">
        <f>SUM(R129:R158)</f>
        <v>0</v>
      </c>
      <c r="S128" s="131"/>
      <c r="T128" s="133">
        <f>SUM(T129:T158)</f>
        <v>0</v>
      </c>
      <c r="AR128" s="127" t="s">
        <v>144</v>
      </c>
      <c r="AT128" s="134" t="s">
        <v>70</v>
      </c>
      <c r="AU128" s="134" t="s">
        <v>79</v>
      </c>
      <c r="AY128" s="127" t="s">
        <v>143</v>
      </c>
      <c r="BK128" s="135">
        <f>SUM(BK129:BK158)</f>
        <v>1116.8420000000003</v>
      </c>
    </row>
    <row r="129" spans="1:65" s="2" customFormat="1" ht="24" customHeight="1">
      <c r="A129" s="26"/>
      <c r="B129" s="138"/>
      <c r="C129" s="139" t="s">
        <v>152</v>
      </c>
      <c r="D129" s="139" t="s">
        <v>147</v>
      </c>
      <c r="E129" s="140" t="s">
        <v>417</v>
      </c>
      <c r="F129" s="141" t="s">
        <v>418</v>
      </c>
      <c r="G129" s="142" t="s">
        <v>275</v>
      </c>
      <c r="H129" s="143">
        <v>25</v>
      </c>
      <c r="I129" s="143">
        <v>1.169</v>
      </c>
      <c r="J129" s="143">
        <f t="shared" ref="J129:J158" si="0">ROUND(I129*H129,3)</f>
        <v>29.225000000000001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 t="shared" ref="P129:P158" si="1">O129*H129</f>
        <v>0</v>
      </c>
      <c r="Q129" s="147">
        <v>0</v>
      </c>
      <c r="R129" s="147">
        <f t="shared" ref="R129:R158" si="2">Q129*H129</f>
        <v>0</v>
      </c>
      <c r="S129" s="147">
        <v>0</v>
      </c>
      <c r="T129" s="148">
        <f t="shared" ref="T129:T158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276</v>
      </c>
      <c r="AT129" s="149" t="s">
        <v>147</v>
      </c>
      <c r="AU129" s="149" t="s">
        <v>152</v>
      </c>
      <c r="AY129" s="14" t="s">
        <v>143</v>
      </c>
      <c r="BE129" s="150">
        <f t="shared" ref="BE129:BE158" si="4">IF(N129="základná",J129,0)</f>
        <v>0</v>
      </c>
      <c r="BF129" s="150">
        <f t="shared" ref="BF129:BF158" si="5">IF(N129="znížená",J129,0)</f>
        <v>29.225000000000001</v>
      </c>
      <c r="BG129" s="150">
        <f t="shared" ref="BG129:BG158" si="6">IF(N129="zákl. prenesená",J129,0)</f>
        <v>0</v>
      </c>
      <c r="BH129" s="150">
        <f t="shared" ref="BH129:BH158" si="7">IF(N129="zníž. prenesená",J129,0)</f>
        <v>0</v>
      </c>
      <c r="BI129" s="150">
        <f t="shared" ref="BI129:BI158" si="8">IF(N129="nulová",J129,0)</f>
        <v>0</v>
      </c>
      <c r="BJ129" s="14" t="s">
        <v>152</v>
      </c>
      <c r="BK129" s="151">
        <f t="shared" ref="BK129:BK158" si="9">ROUND(I129*H129,3)</f>
        <v>29.225000000000001</v>
      </c>
      <c r="BL129" s="14" t="s">
        <v>276</v>
      </c>
      <c r="BM129" s="149" t="s">
        <v>151</v>
      </c>
    </row>
    <row r="130" spans="1:65" s="2" customFormat="1" ht="16.5" customHeight="1">
      <c r="A130" s="26"/>
      <c r="B130" s="138"/>
      <c r="C130" s="152" t="s">
        <v>144</v>
      </c>
      <c r="D130" s="152" t="s">
        <v>175</v>
      </c>
      <c r="E130" s="153" t="s">
        <v>419</v>
      </c>
      <c r="F130" s="154" t="s">
        <v>420</v>
      </c>
      <c r="G130" s="155" t="s">
        <v>275</v>
      </c>
      <c r="H130" s="156">
        <v>25</v>
      </c>
      <c r="I130" s="156">
        <v>0.54100000000000004</v>
      </c>
      <c r="J130" s="156">
        <f t="shared" si="0"/>
        <v>13.525</v>
      </c>
      <c r="K130" s="157"/>
      <c r="L130" s="158"/>
      <c r="M130" s="159" t="s">
        <v>1</v>
      </c>
      <c r="N130" s="160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421</v>
      </c>
      <c r="AT130" s="149" t="s">
        <v>175</v>
      </c>
      <c r="AU130" s="149" t="s">
        <v>152</v>
      </c>
      <c r="AY130" s="14" t="s">
        <v>143</v>
      </c>
      <c r="BE130" s="150">
        <f t="shared" si="4"/>
        <v>0</v>
      </c>
      <c r="BF130" s="150">
        <f t="shared" si="5"/>
        <v>13.525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13.525</v>
      </c>
      <c r="BL130" s="14" t="s">
        <v>276</v>
      </c>
      <c r="BM130" s="149" t="s">
        <v>153</v>
      </c>
    </row>
    <row r="131" spans="1:65" s="2" customFormat="1" ht="24" customHeight="1">
      <c r="A131" s="26"/>
      <c r="B131" s="138"/>
      <c r="C131" s="139" t="s">
        <v>151</v>
      </c>
      <c r="D131" s="139" t="s">
        <v>147</v>
      </c>
      <c r="E131" s="140" t="s">
        <v>422</v>
      </c>
      <c r="F131" s="141" t="s">
        <v>423</v>
      </c>
      <c r="G131" s="142" t="s">
        <v>275</v>
      </c>
      <c r="H131" s="143">
        <v>15</v>
      </c>
      <c r="I131" s="143">
        <v>1.323</v>
      </c>
      <c r="J131" s="143">
        <f t="shared" si="0"/>
        <v>19.844999999999999</v>
      </c>
      <c r="K131" s="144"/>
      <c r="L131" s="27"/>
      <c r="M131" s="145" t="s">
        <v>1</v>
      </c>
      <c r="N131" s="146" t="s">
        <v>37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276</v>
      </c>
      <c r="AT131" s="149" t="s">
        <v>147</v>
      </c>
      <c r="AU131" s="149" t="s">
        <v>152</v>
      </c>
      <c r="AY131" s="14" t="s">
        <v>143</v>
      </c>
      <c r="BE131" s="150">
        <f t="shared" si="4"/>
        <v>0</v>
      </c>
      <c r="BF131" s="150">
        <f t="shared" si="5"/>
        <v>19.844999999999999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19.844999999999999</v>
      </c>
      <c r="BL131" s="14" t="s">
        <v>276</v>
      </c>
      <c r="BM131" s="149" t="s">
        <v>161</v>
      </c>
    </row>
    <row r="132" spans="1:65" s="2" customFormat="1" ht="16.5" customHeight="1">
      <c r="A132" s="26"/>
      <c r="B132" s="138"/>
      <c r="C132" s="152" t="s">
        <v>181</v>
      </c>
      <c r="D132" s="152" t="s">
        <v>175</v>
      </c>
      <c r="E132" s="153" t="s">
        <v>424</v>
      </c>
      <c r="F132" s="154" t="s">
        <v>425</v>
      </c>
      <c r="G132" s="155" t="s">
        <v>275</v>
      </c>
      <c r="H132" s="156">
        <v>15</v>
      </c>
      <c r="I132" s="156">
        <v>1.0840000000000001</v>
      </c>
      <c r="J132" s="156">
        <f t="shared" si="0"/>
        <v>16.260000000000002</v>
      </c>
      <c r="K132" s="157"/>
      <c r="L132" s="158"/>
      <c r="M132" s="159" t="s">
        <v>1</v>
      </c>
      <c r="N132" s="160" t="s">
        <v>37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421</v>
      </c>
      <c r="AT132" s="149" t="s">
        <v>175</v>
      </c>
      <c r="AU132" s="149" t="s">
        <v>152</v>
      </c>
      <c r="AY132" s="14" t="s">
        <v>143</v>
      </c>
      <c r="BE132" s="150">
        <f t="shared" si="4"/>
        <v>0</v>
      </c>
      <c r="BF132" s="150">
        <f t="shared" si="5"/>
        <v>16.260000000000002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152</v>
      </c>
      <c r="BK132" s="151">
        <f t="shared" si="9"/>
        <v>16.260000000000002</v>
      </c>
      <c r="BL132" s="14" t="s">
        <v>276</v>
      </c>
      <c r="BM132" s="149" t="s">
        <v>164</v>
      </c>
    </row>
    <row r="133" spans="1:65" s="2" customFormat="1" ht="24" customHeight="1">
      <c r="A133" s="26"/>
      <c r="B133" s="138"/>
      <c r="C133" s="139" t="s">
        <v>153</v>
      </c>
      <c r="D133" s="139" t="s">
        <v>147</v>
      </c>
      <c r="E133" s="140" t="s">
        <v>426</v>
      </c>
      <c r="F133" s="141" t="s">
        <v>427</v>
      </c>
      <c r="G133" s="142" t="s">
        <v>275</v>
      </c>
      <c r="H133" s="143">
        <v>15</v>
      </c>
      <c r="I133" s="143">
        <v>1.5009999999999999</v>
      </c>
      <c r="J133" s="143">
        <f t="shared" si="0"/>
        <v>22.515000000000001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276</v>
      </c>
      <c r="AT133" s="149" t="s">
        <v>147</v>
      </c>
      <c r="AU133" s="149" t="s">
        <v>152</v>
      </c>
      <c r="AY133" s="14" t="s">
        <v>143</v>
      </c>
      <c r="BE133" s="150">
        <f t="shared" si="4"/>
        <v>0</v>
      </c>
      <c r="BF133" s="150">
        <f t="shared" si="5"/>
        <v>22.515000000000001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152</v>
      </c>
      <c r="BK133" s="151">
        <f t="shared" si="9"/>
        <v>22.515000000000001</v>
      </c>
      <c r="BL133" s="14" t="s">
        <v>276</v>
      </c>
      <c r="BM133" s="149" t="s">
        <v>168</v>
      </c>
    </row>
    <row r="134" spans="1:65" s="2" customFormat="1" ht="16.5" customHeight="1">
      <c r="A134" s="26"/>
      <c r="B134" s="138"/>
      <c r="C134" s="152" t="s">
        <v>187</v>
      </c>
      <c r="D134" s="152" t="s">
        <v>175</v>
      </c>
      <c r="E134" s="153" t="s">
        <v>428</v>
      </c>
      <c r="F134" s="154" t="s">
        <v>429</v>
      </c>
      <c r="G134" s="155" t="s">
        <v>275</v>
      </c>
      <c r="H134" s="156">
        <v>15</v>
      </c>
      <c r="I134" s="156">
        <v>1.0940000000000001</v>
      </c>
      <c r="J134" s="156">
        <f t="shared" si="0"/>
        <v>16.41</v>
      </c>
      <c r="K134" s="157"/>
      <c r="L134" s="158"/>
      <c r="M134" s="159" t="s">
        <v>1</v>
      </c>
      <c r="N134" s="160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421</v>
      </c>
      <c r="AT134" s="149" t="s">
        <v>175</v>
      </c>
      <c r="AU134" s="149" t="s">
        <v>152</v>
      </c>
      <c r="AY134" s="14" t="s">
        <v>143</v>
      </c>
      <c r="BE134" s="150">
        <f t="shared" si="4"/>
        <v>0</v>
      </c>
      <c r="BF134" s="150">
        <f t="shared" si="5"/>
        <v>16.41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16.41</v>
      </c>
      <c r="BL134" s="14" t="s">
        <v>276</v>
      </c>
      <c r="BM134" s="149" t="s">
        <v>173</v>
      </c>
    </row>
    <row r="135" spans="1:65" s="2" customFormat="1" ht="24" customHeight="1">
      <c r="A135" s="26"/>
      <c r="B135" s="138"/>
      <c r="C135" s="139" t="s">
        <v>161</v>
      </c>
      <c r="D135" s="139" t="s">
        <v>147</v>
      </c>
      <c r="E135" s="140" t="s">
        <v>430</v>
      </c>
      <c r="F135" s="141" t="s">
        <v>431</v>
      </c>
      <c r="G135" s="142" t="s">
        <v>172</v>
      </c>
      <c r="H135" s="143">
        <v>50</v>
      </c>
      <c r="I135" s="143">
        <v>1.383</v>
      </c>
      <c r="J135" s="143">
        <f t="shared" si="0"/>
        <v>69.150000000000006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276</v>
      </c>
      <c r="AT135" s="149" t="s">
        <v>147</v>
      </c>
      <c r="AU135" s="149" t="s">
        <v>152</v>
      </c>
      <c r="AY135" s="14" t="s">
        <v>143</v>
      </c>
      <c r="BE135" s="150">
        <f t="shared" si="4"/>
        <v>0</v>
      </c>
      <c r="BF135" s="150">
        <f t="shared" si="5"/>
        <v>69.150000000000006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69.150000000000006</v>
      </c>
      <c r="BL135" s="14" t="s">
        <v>276</v>
      </c>
      <c r="BM135" s="149" t="s">
        <v>178</v>
      </c>
    </row>
    <row r="136" spans="1:65" s="2" customFormat="1" ht="16.5" customHeight="1">
      <c r="A136" s="26"/>
      <c r="B136" s="138"/>
      <c r="C136" s="152" t="s">
        <v>179</v>
      </c>
      <c r="D136" s="152" t="s">
        <v>175</v>
      </c>
      <c r="E136" s="153" t="s">
        <v>432</v>
      </c>
      <c r="F136" s="154" t="s">
        <v>433</v>
      </c>
      <c r="G136" s="155" t="s">
        <v>172</v>
      </c>
      <c r="H136" s="156">
        <v>50</v>
      </c>
      <c r="I136" s="156">
        <v>0.24399999999999999</v>
      </c>
      <c r="J136" s="156">
        <f t="shared" si="0"/>
        <v>12.2</v>
      </c>
      <c r="K136" s="157"/>
      <c r="L136" s="158"/>
      <c r="M136" s="159" t="s">
        <v>1</v>
      </c>
      <c r="N136" s="160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421</v>
      </c>
      <c r="AT136" s="149" t="s">
        <v>175</v>
      </c>
      <c r="AU136" s="149" t="s">
        <v>152</v>
      </c>
      <c r="AY136" s="14" t="s">
        <v>143</v>
      </c>
      <c r="BE136" s="150">
        <f t="shared" si="4"/>
        <v>0</v>
      </c>
      <c r="BF136" s="150">
        <f t="shared" si="5"/>
        <v>12.2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12.2</v>
      </c>
      <c r="BL136" s="14" t="s">
        <v>276</v>
      </c>
      <c r="BM136" s="149" t="s">
        <v>184</v>
      </c>
    </row>
    <row r="137" spans="1:65" s="2" customFormat="1" ht="24" customHeight="1">
      <c r="A137" s="26"/>
      <c r="B137" s="138"/>
      <c r="C137" s="139" t="s">
        <v>164</v>
      </c>
      <c r="D137" s="139" t="s">
        <v>147</v>
      </c>
      <c r="E137" s="140" t="s">
        <v>434</v>
      </c>
      <c r="F137" s="141" t="s">
        <v>435</v>
      </c>
      <c r="G137" s="142" t="s">
        <v>172</v>
      </c>
      <c r="H137" s="143">
        <v>1</v>
      </c>
      <c r="I137" s="143">
        <v>4.9630000000000001</v>
      </c>
      <c r="J137" s="143">
        <f t="shared" si="0"/>
        <v>4.9630000000000001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276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4.9630000000000001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4.9630000000000001</v>
      </c>
      <c r="BL137" s="14" t="s">
        <v>276</v>
      </c>
      <c r="BM137" s="149" t="s">
        <v>7</v>
      </c>
    </row>
    <row r="138" spans="1:65" s="2" customFormat="1" ht="16.5" customHeight="1">
      <c r="A138" s="26"/>
      <c r="B138" s="138"/>
      <c r="C138" s="152" t="s">
        <v>216</v>
      </c>
      <c r="D138" s="152" t="s">
        <v>175</v>
      </c>
      <c r="E138" s="153" t="s">
        <v>436</v>
      </c>
      <c r="F138" s="154" t="s">
        <v>437</v>
      </c>
      <c r="G138" s="155" t="s">
        <v>172</v>
      </c>
      <c r="H138" s="156">
        <v>1</v>
      </c>
      <c r="I138" s="156">
        <v>6.3979999999999997</v>
      </c>
      <c r="J138" s="156">
        <f t="shared" si="0"/>
        <v>6.3979999999999997</v>
      </c>
      <c r="K138" s="157"/>
      <c r="L138" s="158"/>
      <c r="M138" s="159" t="s">
        <v>1</v>
      </c>
      <c r="N138" s="160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421</v>
      </c>
      <c r="AT138" s="149" t="s">
        <v>175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6.3979999999999997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6.3979999999999997</v>
      </c>
      <c r="BL138" s="14" t="s">
        <v>276</v>
      </c>
      <c r="BM138" s="149" t="s">
        <v>190</v>
      </c>
    </row>
    <row r="139" spans="1:65" s="2" customFormat="1" ht="24" customHeight="1">
      <c r="A139" s="26"/>
      <c r="B139" s="138"/>
      <c r="C139" s="139" t="s">
        <v>168</v>
      </c>
      <c r="D139" s="139" t="s">
        <v>147</v>
      </c>
      <c r="E139" s="140" t="s">
        <v>438</v>
      </c>
      <c r="F139" s="141" t="s">
        <v>439</v>
      </c>
      <c r="G139" s="142" t="s">
        <v>172</v>
      </c>
      <c r="H139" s="143">
        <v>3</v>
      </c>
      <c r="I139" s="143">
        <v>9.3729999999999993</v>
      </c>
      <c r="J139" s="143">
        <f t="shared" si="0"/>
        <v>28.119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276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28.119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28.119</v>
      </c>
      <c r="BL139" s="14" t="s">
        <v>276</v>
      </c>
      <c r="BM139" s="149" t="s">
        <v>194</v>
      </c>
    </row>
    <row r="140" spans="1:65" s="2" customFormat="1" ht="16.5" customHeight="1">
      <c r="A140" s="26"/>
      <c r="B140" s="138"/>
      <c r="C140" s="152" t="s">
        <v>222</v>
      </c>
      <c r="D140" s="152" t="s">
        <v>175</v>
      </c>
      <c r="E140" s="153" t="s">
        <v>440</v>
      </c>
      <c r="F140" s="154" t="s">
        <v>441</v>
      </c>
      <c r="G140" s="155" t="s">
        <v>172</v>
      </c>
      <c r="H140" s="156">
        <v>3</v>
      </c>
      <c r="I140" s="156">
        <v>6</v>
      </c>
      <c r="J140" s="156">
        <f t="shared" si="0"/>
        <v>18</v>
      </c>
      <c r="K140" s="157"/>
      <c r="L140" s="158"/>
      <c r="M140" s="159" t="s">
        <v>1</v>
      </c>
      <c r="N140" s="160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421</v>
      </c>
      <c r="AT140" s="149" t="s">
        <v>175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18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18</v>
      </c>
      <c r="BL140" s="14" t="s">
        <v>276</v>
      </c>
      <c r="BM140" s="149" t="s">
        <v>198</v>
      </c>
    </row>
    <row r="141" spans="1:65" s="2" customFormat="1" ht="24" customHeight="1">
      <c r="A141" s="26"/>
      <c r="B141" s="138"/>
      <c r="C141" s="139" t="s">
        <v>173</v>
      </c>
      <c r="D141" s="139" t="s">
        <v>147</v>
      </c>
      <c r="E141" s="140" t="s">
        <v>442</v>
      </c>
      <c r="F141" s="141" t="s">
        <v>443</v>
      </c>
      <c r="G141" s="142" t="s">
        <v>172</v>
      </c>
      <c r="H141" s="143">
        <v>2</v>
      </c>
      <c r="I141" s="143">
        <v>9.5530000000000008</v>
      </c>
      <c r="J141" s="143">
        <f t="shared" si="0"/>
        <v>19.106000000000002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276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19.106000000000002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19.106000000000002</v>
      </c>
      <c r="BL141" s="14" t="s">
        <v>276</v>
      </c>
      <c r="BM141" s="149" t="s">
        <v>202</v>
      </c>
    </row>
    <row r="142" spans="1:65" s="2" customFormat="1" ht="16.5" customHeight="1">
      <c r="A142" s="26"/>
      <c r="B142" s="138"/>
      <c r="C142" s="152" t="s">
        <v>235</v>
      </c>
      <c r="D142" s="152" t="s">
        <v>175</v>
      </c>
      <c r="E142" s="153" t="s">
        <v>444</v>
      </c>
      <c r="F142" s="154" t="s">
        <v>445</v>
      </c>
      <c r="G142" s="155" t="s">
        <v>172</v>
      </c>
      <c r="H142" s="156">
        <v>2</v>
      </c>
      <c r="I142" s="156">
        <v>14.801</v>
      </c>
      <c r="J142" s="156">
        <f t="shared" si="0"/>
        <v>29.602</v>
      </c>
      <c r="K142" s="157"/>
      <c r="L142" s="158"/>
      <c r="M142" s="159" t="s">
        <v>1</v>
      </c>
      <c r="N142" s="160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421</v>
      </c>
      <c r="AT142" s="149" t="s">
        <v>175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29.602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29.602</v>
      </c>
      <c r="BL142" s="14" t="s">
        <v>276</v>
      </c>
      <c r="BM142" s="149" t="s">
        <v>206</v>
      </c>
    </row>
    <row r="143" spans="1:65" s="2" customFormat="1" ht="24" customHeight="1">
      <c r="A143" s="26"/>
      <c r="B143" s="138"/>
      <c r="C143" s="139" t="s">
        <v>178</v>
      </c>
      <c r="D143" s="139" t="s">
        <v>147</v>
      </c>
      <c r="E143" s="140" t="s">
        <v>446</v>
      </c>
      <c r="F143" s="141" t="s">
        <v>447</v>
      </c>
      <c r="G143" s="142" t="s">
        <v>172</v>
      </c>
      <c r="H143" s="143">
        <v>3</v>
      </c>
      <c r="I143" s="143">
        <v>6.31</v>
      </c>
      <c r="J143" s="143">
        <f t="shared" si="0"/>
        <v>18.93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276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18.93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18.93</v>
      </c>
      <c r="BL143" s="14" t="s">
        <v>276</v>
      </c>
      <c r="BM143" s="149" t="s">
        <v>209</v>
      </c>
    </row>
    <row r="144" spans="1:65" s="2" customFormat="1" ht="16.5" customHeight="1">
      <c r="A144" s="26"/>
      <c r="B144" s="138"/>
      <c r="C144" s="152" t="s">
        <v>241</v>
      </c>
      <c r="D144" s="152" t="s">
        <v>175</v>
      </c>
      <c r="E144" s="153" t="s">
        <v>448</v>
      </c>
      <c r="F144" s="154" t="s">
        <v>449</v>
      </c>
      <c r="G144" s="155" t="s">
        <v>172</v>
      </c>
      <c r="H144" s="156">
        <v>3</v>
      </c>
      <c r="I144" s="156">
        <v>11.861000000000001</v>
      </c>
      <c r="J144" s="156">
        <f t="shared" si="0"/>
        <v>35.582999999999998</v>
      </c>
      <c r="K144" s="157"/>
      <c r="L144" s="158"/>
      <c r="M144" s="159" t="s">
        <v>1</v>
      </c>
      <c r="N144" s="160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421</v>
      </c>
      <c r="AT144" s="149" t="s">
        <v>175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35.582999999999998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35.582999999999998</v>
      </c>
      <c r="BL144" s="14" t="s">
        <v>276</v>
      </c>
      <c r="BM144" s="149" t="s">
        <v>212</v>
      </c>
    </row>
    <row r="145" spans="1:65" s="2" customFormat="1" ht="24" customHeight="1">
      <c r="A145" s="26"/>
      <c r="B145" s="138"/>
      <c r="C145" s="139" t="s">
        <v>184</v>
      </c>
      <c r="D145" s="139" t="s">
        <v>147</v>
      </c>
      <c r="E145" s="140" t="s">
        <v>450</v>
      </c>
      <c r="F145" s="141" t="s">
        <v>451</v>
      </c>
      <c r="G145" s="142" t="s">
        <v>172</v>
      </c>
      <c r="H145" s="143">
        <v>17</v>
      </c>
      <c r="I145" s="143">
        <v>6.6239999999999997</v>
      </c>
      <c r="J145" s="143">
        <f t="shared" si="0"/>
        <v>112.608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276</v>
      </c>
      <c r="AT145" s="149" t="s">
        <v>147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112.608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112.608</v>
      </c>
      <c r="BL145" s="14" t="s">
        <v>276</v>
      </c>
      <c r="BM145" s="149" t="s">
        <v>203</v>
      </c>
    </row>
    <row r="146" spans="1:65" s="2" customFormat="1" ht="16.5" customHeight="1">
      <c r="A146" s="26"/>
      <c r="B146" s="138"/>
      <c r="C146" s="152" t="s">
        <v>256</v>
      </c>
      <c r="D146" s="152" t="s">
        <v>175</v>
      </c>
      <c r="E146" s="153" t="s">
        <v>452</v>
      </c>
      <c r="F146" s="154" t="s">
        <v>453</v>
      </c>
      <c r="G146" s="155" t="s">
        <v>172</v>
      </c>
      <c r="H146" s="156">
        <v>17</v>
      </c>
      <c r="I146" s="156">
        <v>7.8250000000000002</v>
      </c>
      <c r="J146" s="156">
        <f t="shared" si="0"/>
        <v>133.02500000000001</v>
      </c>
      <c r="K146" s="157"/>
      <c r="L146" s="158"/>
      <c r="M146" s="159" t="s">
        <v>1</v>
      </c>
      <c r="N146" s="160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421</v>
      </c>
      <c r="AT146" s="149" t="s">
        <v>175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133.02500000000001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133.02500000000001</v>
      </c>
      <c r="BL146" s="14" t="s">
        <v>276</v>
      </c>
      <c r="BM146" s="149" t="s">
        <v>199</v>
      </c>
    </row>
    <row r="147" spans="1:65" s="2" customFormat="1" ht="24" customHeight="1">
      <c r="A147" s="26"/>
      <c r="B147" s="138"/>
      <c r="C147" s="139" t="s">
        <v>7</v>
      </c>
      <c r="D147" s="139" t="s">
        <v>147</v>
      </c>
      <c r="E147" s="140" t="s">
        <v>454</v>
      </c>
      <c r="F147" s="141" t="s">
        <v>455</v>
      </c>
      <c r="G147" s="142" t="s">
        <v>172</v>
      </c>
      <c r="H147" s="143">
        <v>5</v>
      </c>
      <c r="I147" s="143">
        <v>6.6989999999999998</v>
      </c>
      <c r="J147" s="143">
        <f t="shared" si="0"/>
        <v>33.494999999999997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276</v>
      </c>
      <c r="AT147" s="149" t="s">
        <v>147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33.494999999999997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33.494999999999997</v>
      </c>
      <c r="BL147" s="14" t="s">
        <v>276</v>
      </c>
      <c r="BM147" s="149" t="s">
        <v>221</v>
      </c>
    </row>
    <row r="148" spans="1:65" s="2" customFormat="1" ht="16.5" customHeight="1">
      <c r="A148" s="26"/>
      <c r="B148" s="138"/>
      <c r="C148" s="152" t="s">
        <v>265</v>
      </c>
      <c r="D148" s="152" t="s">
        <v>175</v>
      </c>
      <c r="E148" s="153" t="s">
        <v>456</v>
      </c>
      <c r="F148" s="154" t="s">
        <v>457</v>
      </c>
      <c r="G148" s="155" t="s">
        <v>172</v>
      </c>
      <c r="H148" s="156">
        <v>5</v>
      </c>
      <c r="I148" s="156">
        <v>5.4269999999999996</v>
      </c>
      <c r="J148" s="156">
        <f t="shared" si="0"/>
        <v>27.135000000000002</v>
      </c>
      <c r="K148" s="157"/>
      <c r="L148" s="158"/>
      <c r="M148" s="159" t="s">
        <v>1</v>
      </c>
      <c r="N148" s="160" t="s">
        <v>37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421</v>
      </c>
      <c r="AT148" s="149" t="s">
        <v>175</v>
      </c>
      <c r="AU148" s="149" t="s">
        <v>152</v>
      </c>
      <c r="AY148" s="14" t="s">
        <v>143</v>
      </c>
      <c r="BE148" s="150">
        <f t="shared" si="4"/>
        <v>0</v>
      </c>
      <c r="BF148" s="150">
        <f t="shared" si="5"/>
        <v>27.135000000000002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152</v>
      </c>
      <c r="BK148" s="151">
        <f t="shared" si="9"/>
        <v>27.135000000000002</v>
      </c>
      <c r="BL148" s="14" t="s">
        <v>276</v>
      </c>
      <c r="BM148" s="149" t="s">
        <v>225</v>
      </c>
    </row>
    <row r="149" spans="1:65" s="2" customFormat="1" ht="16.5" customHeight="1">
      <c r="A149" s="26"/>
      <c r="B149" s="138"/>
      <c r="C149" s="139" t="s">
        <v>190</v>
      </c>
      <c r="D149" s="139" t="s">
        <v>147</v>
      </c>
      <c r="E149" s="140" t="s">
        <v>458</v>
      </c>
      <c r="F149" s="141" t="s">
        <v>459</v>
      </c>
      <c r="G149" s="142" t="s">
        <v>275</v>
      </c>
      <c r="H149" s="143">
        <v>145</v>
      </c>
      <c r="I149" s="143">
        <v>0.42699999999999999</v>
      </c>
      <c r="J149" s="143">
        <f t="shared" si="0"/>
        <v>61.914999999999999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276</v>
      </c>
      <c r="AT149" s="149" t="s">
        <v>147</v>
      </c>
      <c r="AU149" s="149" t="s">
        <v>152</v>
      </c>
      <c r="AY149" s="14" t="s">
        <v>143</v>
      </c>
      <c r="BE149" s="150">
        <f t="shared" si="4"/>
        <v>0</v>
      </c>
      <c r="BF149" s="150">
        <f t="shared" si="5"/>
        <v>61.914999999999999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152</v>
      </c>
      <c r="BK149" s="151">
        <f t="shared" si="9"/>
        <v>61.914999999999999</v>
      </c>
      <c r="BL149" s="14" t="s">
        <v>276</v>
      </c>
      <c r="BM149" s="149" t="s">
        <v>230</v>
      </c>
    </row>
    <row r="150" spans="1:65" s="2" customFormat="1" ht="16.5" customHeight="1">
      <c r="A150" s="26"/>
      <c r="B150" s="138"/>
      <c r="C150" s="152" t="s">
        <v>279</v>
      </c>
      <c r="D150" s="152" t="s">
        <v>175</v>
      </c>
      <c r="E150" s="153" t="s">
        <v>460</v>
      </c>
      <c r="F150" s="154" t="s">
        <v>461</v>
      </c>
      <c r="G150" s="155" t="s">
        <v>275</v>
      </c>
      <c r="H150" s="156">
        <v>145</v>
      </c>
      <c r="I150" s="156">
        <v>0.78600000000000003</v>
      </c>
      <c r="J150" s="156">
        <f t="shared" si="0"/>
        <v>113.97</v>
      </c>
      <c r="K150" s="157"/>
      <c r="L150" s="158"/>
      <c r="M150" s="159" t="s">
        <v>1</v>
      </c>
      <c r="N150" s="160" t="s">
        <v>37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421</v>
      </c>
      <c r="AT150" s="149" t="s">
        <v>175</v>
      </c>
      <c r="AU150" s="149" t="s">
        <v>152</v>
      </c>
      <c r="AY150" s="14" t="s">
        <v>143</v>
      </c>
      <c r="BE150" s="150">
        <f t="shared" si="4"/>
        <v>0</v>
      </c>
      <c r="BF150" s="150">
        <f t="shared" si="5"/>
        <v>113.97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152</v>
      </c>
      <c r="BK150" s="151">
        <f t="shared" si="9"/>
        <v>113.97</v>
      </c>
      <c r="BL150" s="14" t="s">
        <v>276</v>
      </c>
      <c r="BM150" s="149" t="s">
        <v>165</v>
      </c>
    </row>
    <row r="151" spans="1:65" s="2" customFormat="1" ht="16.5" customHeight="1">
      <c r="A151" s="26"/>
      <c r="B151" s="138"/>
      <c r="C151" s="139" t="s">
        <v>194</v>
      </c>
      <c r="D151" s="139" t="s">
        <v>147</v>
      </c>
      <c r="E151" s="140" t="s">
        <v>462</v>
      </c>
      <c r="F151" s="141" t="s">
        <v>463</v>
      </c>
      <c r="G151" s="142" t="s">
        <v>275</v>
      </c>
      <c r="H151" s="143">
        <v>135</v>
      </c>
      <c r="I151" s="143">
        <v>0.49199999999999999</v>
      </c>
      <c r="J151" s="143">
        <f t="shared" si="0"/>
        <v>66.42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276</v>
      </c>
      <c r="AT151" s="149" t="s">
        <v>147</v>
      </c>
      <c r="AU151" s="149" t="s">
        <v>152</v>
      </c>
      <c r="AY151" s="14" t="s">
        <v>143</v>
      </c>
      <c r="BE151" s="150">
        <f t="shared" si="4"/>
        <v>0</v>
      </c>
      <c r="BF151" s="150">
        <f t="shared" si="5"/>
        <v>66.42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152</v>
      </c>
      <c r="BK151" s="151">
        <f t="shared" si="9"/>
        <v>66.42</v>
      </c>
      <c r="BL151" s="14" t="s">
        <v>276</v>
      </c>
      <c r="BM151" s="149" t="s">
        <v>240</v>
      </c>
    </row>
    <row r="152" spans="1:65" s="2" customFormat="1" ht="16.5" customHeight="1">
      <c r="A152" s="26"/>
      <c r="B152" s="138"/>
      <c r="C152" s="152" t="s">
        <v>299</v>
      </c>
      <c r="D152" s="152" t="s">
        <v>175</v>
      </c>
      <c r="E152" s="153" t="s">
        <v>464</v>
      </c>
      <c r="F152" s="154" t="s">
        <v>465</v>
      </c>
      <c r="G152" s="155" t="s">
        <v>275</v>
      </c>
      <c r="H152" s="156">
        <v>135</v>
      </c>
      <c r="I152" s="156">
        <v>1.1930000000000001</v>
      </c>
      <c r="J152" s="156">
        <f t="shared" si="0"/>
        <v>161.05500000000001</v>
      </c>
      <c r="K152" s="157"/>
      <c r="L152" s="158"/>
      <c r="M152" s="159" t="s">
        <v>1</v>
      </c>
      <c r="N152" s="160" t="s">
        <v>37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421</v>
      </c>
      <c r="AT152" s="149" t="s">
        <v>175</v>
      </c>
      <c r="AU152" s="149" t="s">
        <v>152</v>
      </c>
      <c r="AY152" s="14" t="s">
        <v>143</v>
      </c>
      <c r="BE152" s="150">
        <f t="shared" si="4"/>
        <v>0</v>
      </c>
      <c r="BF152" s="150">
        <f t="shared" si="5"/>
        <v>161.05500000000001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152</v>
      </c>
      <c r="BK152" s="151">
        <f t="shared" si="9"/>
        <v>161.05500000000001</v>
      </c>
      <c r="BL152" s="14" t="s">
        <v>276</v>
      </c>
      <c r="BM152" s="149" t="s">
        <v>245</v>
      </c>
    </row>
    <row r="153" spans="1:65" s="2" customFormat="1" ht="16.5" customHeight="1">
      <c r="A153" s="26"/>
      <c r="B153" s="138"/>
      <c r="C153" s="139" t="s">
        <v>198</v>
      </c>
      <c r="D153" s="139" t="s">
        <v>147</v>
      </c>
      <c r="E153" s="140" t="s">
        <v>466</v>
      </c>
      <c r="F153" s="141" t="s">
        <v>467</v>
      </c>
      <c r="G153" s="142" t="s">
        <v>275</v>
      </c>
      <c r="H153" s="143">
        <v>7</v>
      </c>
      <c r="I153" s="143">
        <v>0.54900000000000004</v>
      </c>
      <c r="J153" s="143">
        <f t="shared" si="0"/>
        <v>3.843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276</v>
      </c>
      <c r="AT153" s="149" t="s">
        <v>147</v>
      </c>
      <c r="AU153" s="149" t="s">
        <v>152</v>
      </c>
      <c r="AY153" s="14" t="s">
        <v>143</v>
      </c>
      <c r="BE153" s="150">
        <f t="shared" si="4"/>
        <v>0</v>
      </c>
      <c r="BF153" s="150">
        <f t="shared" si="5"/>
        <v>3.843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152</v>
      </c>
      <c r="BK153" s="151">
        <f t="shared" si="9"/>
        <v>3.843</v>
      </c>
      <c r="BL153" s="14" t="s">
        <v>276</v>
      </c>
      <c r="BM153" s="149" t="s">
        <v>249</v>
      </c>
    </row>
    <row r="154" spans="1:65" s="2" customFormat="1" ht="16.5" customHeight="1">
      <c r="A154" s="26"/>
      <c r="B154" s="138"/>
      <c r="C154" s="152" t="s">
        <v>308</v>
      </c>
      <c r="D154" s="152" t="s">
        <v>175</v>
      </c>
      <c r="E154" s="153" t="s">
        <v>468</v>
      </c>
      <c r="F154" s="154" t="s">
        <v>469</v>
      </c>
      <c r="G154" s="155" t="s">
        <v>275</v>
      </c>
      <c r="H154" s="156">
        <v>7</v>
      </c>
      <c r="I154" s="156">
        <v>2.06</v>
      </c>
      <c r="J154" s="156">
        <f t="shared" si="0"/>
        <v>14.42</v>
      </c>
      <c r="K154" s="157"/>
      <c r="L154" s="158"/>
      <c r="M154" s="159" t="s">
        <v>1</v>
      </c>
      <c r="N154" s="160" t="s">
        <v>37</v>
      </c>
      <c r="O154" s="147">
        <v>0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421</v>
      </c>
      <c r="AT154" s="149" t="s">
        <v>175</v>
      </c>
      <c r="AU154" s="149" t="s">
        <v>152</v>
      </c>
      <c r="AY154" s="14" t="s">
        <v>143</v>
      </c>
      <c r="BE154" s="150">
        <f t="shared" si="4"/>
        <v>0</v>
      </c>
      <c r="BF154" s="150">
        <f t="shared" si="5"/>
        <v>14.42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152</v>
      </c>
      <c r="BK154" s="151">
        <f t="shared" si="9"/>
        <v>14.42</v>
      </c>
      <c r="BL154" s="14" t="s">
        <v>276</v>
      </c>
      <c r="BM154" s="149" t="s">
        <v>255</v>
      </c>
    </row>
    <row r="155" spans="1:65" s="2" customFormat="1" ht="16.5" customHeight="1">
      <c r="A155" s="26"/>
      <c r="B155" s="138"/>
      <c r="C155" s="139" t="s">
        <v>202</v>
      </c>
      <c r="D155" s="139" t="s">
        <v>147</v>
      </c>
      <c r="E155" s="140" t="s">
        <v>470</v>
      </c>
      <c r="F155" s="141" t="s">
        <v>471</v>
      </c>
      <c r="G155" s="142" t="s">
        <v>275</v>
      </c>
      <c r="H155" s="143">
        <v>3</v>
      </c>
      <c r="I155" s="143">
        <v>0.68799999999999994</v>
      </c>
      <c r="J155" s="143">
        <f t="shared" si="0"/>
        <v>2.0640000000000001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276</v>
      </c>
      <c r="AT155" s="149" t="s">
        <v>147</v>
      </c>
      <c r="AU155" s="149" t="s">
        <v>152</v>
      </c>
      <c r="AY155" s="14" t="s">
        <v>143</v>
      </c>
      <c r="BE155" s="150">
        <f t="shared" si="4"/>
        <v>0</v>
      </c>
      <c r="BF155" s="150">
        <f t="shared" si="5"/>
        <v>2.0640000000000001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152</v>
      </c>
      <c r="BK155" s="151">
        <f t="shared" si="9"/>
        <v>2.0640000000000001</v>
      </c>
      <c r="BL155" s="14" t="s">
        <v>276</v>
      </c>
      <c r="BM155" s="149" t="s">
        <v>259</v>
      </c>
    </row>
    <row r="156" spans="1:65" s="2" customFormat="1" ht="16.5" customHeight="1">
      <c r="A156" s="26"/>
      <c r="B156" s="138"/>
      <c r="C156" s="152" t="s">
        <v>315</v>
      </c>
      <c r="D156" s="152" t="s">
        <v>175</v>
      </c>
      <c r="E156" s="153" t="s">
        <v>472</v>
      </c>
      <c r="F156" s="154" t="s">
        <v>473</v>
      </c>
      <c r="G156" s="155" t="s">
        <v>275</v>
      </c>
      <c r="H156" s="156">
        <v>3</v>
      </c>
      <c r="I156" s="156">
        <v>2.9569999999999999</v>
      </c>
      <c r="J156" s="156">
        <f t="shared" si="0"/>
        <v>8.8710000000000004</v>
      </c>
      <c r="K156" s="157"/>
      <c r="L156" s="158"/>
      <c r="M156" s="159" t="s">
        <v>1</v>
      </c>
      <c r="N156" s="160" t="s">
        <v>37</v>
      </c>
      <c r="O156" s="147">
        <v>0</v>
      </c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421</v>
      </c>
      <c r="AT156" s="149" t="s">
        <v>175</v>
      </c>
      <c r="AU156" s="149" t="s">
        <v>152</v>
      </c>
      <c r="AY156" s="14" t="s">
        <v>143</v>
      </c>
      <c r="BE156" s="150">
        <f t="shared" si="4"/>
        <v>0</v>
      </c>
      <c r="BF156" s="150">
        <f t="shared" si="5"/>
        <v>8.8710000000000004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152</v>
      </c>
      <c r="BK156" s="151">
        <f t="shared" si="9"/>
        <v>8.8710000000000004</v>
      </c>
      <c r="BL156" s="14" t="s">
        <v>276</v>
      </c>
      <c r="BM156" s="149" t="s">
        <v>262</v>
      </c>
    </row>
    <row r="157" spans="1:65" s="2" customFormat="1" ht="24" customHeight="1">
      <c r="A157" s="26"/>
      <c r="B157" s="138"/>
      <c r="C157" s="139" t="s">
        <v>206</v>
      </c>
      <c r="D157" s="139" t="s">
        <v>147</v>
      </c>
      <c r="E157" s="140" t="s">
        <v>474</v>
      </c>
      <c r="F157" s="141" t="s">
        <v>475</v>
      </c>
      <c r="G157" s="142" t="s">
        <v>275</v>
      </c>
      <c r="H157" s="143">
        <v>10</v>
      </c>
      <c r="I157" s="143">
        <v>0.79100000000000004</v>
      </c>
      <c r="J157" s="143">
        <f t="shared" si="0"/>
        <v>7.91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276</v>
      </c>
      <c r="AT157" s="149" t="s">
        <v>147</v>
      </c>
      <c r="AU157" s="149" t="s">
        <v>152</v>
      </c>
      <c r="AY157" s="14" t="s">
        <v>143</v>
      </c>
      <c r="BE157" s="150">
        <f t="shared" si="4"/>
        <v>0</v>
      </c>
      <c r="BF157" s="150">
        <f t="shared" si="5"/>
        <v>7.91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152</v>
      </c>
      <c r="BK157" s="151">
        <f t="shared" si="9"/>
        <v>7.91</v>
      </c>
      <c r="BL157" s="14" t="s">
        <v>276</v>
      </c>
      <c r="BM157" s="149" t="s">
        <v>268</v>
      </c>
    </row>
    <row r="158" spans="1:65" s="2" customFormat="1" ht="16.5" customHeight="1">
      <c r="A158" s="26"/>
      <c r="B158" s="138"/>
      <c r="C158" s="152" t="s">
        <v>326</v>
      </c>
      <c r="D158" s="152" t="s">
        <v>175</v>
      </c>
      <c r="E158" s="153" t="s">
        <v>476</v>
      </c>
      <c r="F158" s="154" t="s">
        <v>477</v>
      </c>
      <c r="G158" s="155" t="s">
        <v>275</v>
      </c>
      <c r="H158" s="156">
        <v>10</v>
      </c>
      <c r="I158" s="156">
        <v>1.028</v>
      </c>
      <c r="J158" s="156">
        <f t="shared" si="0"/>
        <v>10.28</v>
      </c>
      <c r="K158" s="157"/>
      <c r="L158" s="158"/>
      <c r="M158" s="159" t="s">
        <v>1</v>
      </c>
      <c r="N158" s="160" t="s">
        <v>37</v>
      </c>
      <c r="O158" s="147">
        <v>0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421</v>
      </c>
      <c r="AT158" s="149" t="s">
        <v>175</v>
      </c>
      <c r="AU158" s="149" t="s">
        <v>152</v>
      </c>
      <c r="AY158" s="14" t="s">
        <v>143</v>
      </c>
      <c r="BE158" s="150">
        <f t="shared" si="4"/>
        <v>0</v>
      </c>
      <c r="BF158" s="150">
        <f t="shared" si="5"/>
        <v>10.28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4" t="s">
        <v>152</v>
      </c>
      <c r="BK158" s="151">
        <f t="shared" si="9"/>
        <v>10.28</v>
      </c>
      <c r="BL158" s="14" t="s">
        <v>276</v>
      </c>
      <c r="BM158" s="149" t="s">
        <v>271</v>
      </c>
    </row>
    <row r="159" spans="1:65" s="12" customFormat="1" ht="22.9" customHeight="1">
      <c r="B159" s="126"/>
      <c r="D159" s="127" t="s">
        <v>70</v>
      </c>
      <c r="E159" s="136" t="s">
        <v>478</v>
      </c>
      <c r="F159" s="136" t="s">
        <v>479</v>
      </c>
      <c r="J159" s="137">
        <f>BK159</f>
        <v>567.22499999999991</v>
      </c>
      <c r="L159" s="126"/>
      <c r="M159" s="130"/>
      <c r="N159" s="131"/>
      <c r="O159" s="131"/>
      <c r="P159" s="132">
        <f>SUM(P160:P177)</f>
        <v>0</v>
      </c>
      <c r="Q159" s="131"/>
      <c r="R159" s="132">
        <f>SUM(R160:R177)</f>
        <v>0</v>
      </c>
      <c r="S159" s="131"/>
      <c r="T159" s="133">
        <f>SUM(T160:T177)</f>
        <v>0</v>
      </c>
      <c r="AR159" s="127" t="s">
        <v>144</v>
      </c>
      <c r="AT159" s="134" t="s">
        <v>70</v>
      </c>
      <c r="AU159" s="134" t="s">
        <v>79</v>
      </c>
      <c r="AY159" s="127" t="s">
        <v>143</v>
      </c>
      <c r="BK159" s="135">
        <f>SUM(BK160:BK177)</f>
        <v>567.22499999999991</v>
      </c>
    </row>
    <row r="160" spans="1:65" s="2" customFormat="1" ht="24" customHeight="1">
      <c r="A160" s="26"/>
      <c r="B160" s="138"/>
      <c r="C160" s="139" t="s">
        <v>209</v>
      </c>
      <c r="D160" s="139" t="s">
        <v>147</v>
      </c>
      <c r="E160" s="140" t="s">
        <v>480</v>
      </c>
      <c r="F160" s="141" t="s">
        <v>481</v>
      </c>
      <c r="G160" s="142" t="s">
        <v>172</v>
      </c>
      <c r="H160" s="143">
        <v>31</v>
      </c>
      <c r="I160" s="143">
        <v>1.954</v>
      </c>
      <c r="J160" s="143">
        <f t="shared" ref="J160:J177" si="10">ROUND(I160*H160,3)</f>
        <v>60.573999999999998</v>
      </c>
      <c r="K160" s="144"/>
      <c r="L160" s="27"/>
      <c r="M160" s="145" t="s">
        <v>1</v>
      </c>
      <c r="N160" s="146" t="s">
        <v>37</v>
      </c>
      <c r="O160" s="147">
        <v>0</v>
      </c>
      <c r="P160" s="147">
        <f t="shared" ref="P160:P177" si="11">O160*H160</f>
        <v>0</v>
      </c>
      <c r="Q160" s="147">
        <v>0</v>
      </c>
      <c r="R160" s="147">
        <f t="shared" ref="R160:R177" si="12">Q160*H160</f>
        <v>0</v>
      </c>
      <c r="S160" s="147">
        <v>0</v>
      </c>
      <c r="T160" s="148">
        <f t="shared" ref="T160:T177" si="1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276</v>
      </c>
      <c r="AT160" s="149" t="s">
        <v>147</v>
      </c>
      <c r="AU160" s="149" t="s">
        <v>152</v>
      </c>
      <c r="AY160" s="14" t="s">
        <v>143</v>
      </c>
      <c r="BE160" s="150">
        <f t="shared" ref="BE160:BE177" si="14">IF(N160="základná",J160,0)</f>
        <v>0</v>
      </c>
      <c r="BF160" s="150">
        <f t="shared" ref="BF160:BF177" si="15">IF(N160="znížená",J160,0)</f>
        <v>60.573999999999998</v>
      </c>
      <c r="BG160" s="150">
        <f t="shared" ref="BG160:BG177" si="16">IF(N160="zákl. prenesená",J160,0)</f>
        <v>0</v>
      </c>
      <c r="BH160" s="150">
        <f t="shared" ref="BH160:BH177" si="17">IF(N160="zníž. prenesená",J160,0)</f>
        <v>0</v>
      </c>
      <c r="BI160" s="150">
        <f t="shared" ref="BI160:BI177" si="18">IF(N160="nulová",J160,0)</f>
        <v>0</v>
      </c>
      <c r="BJ160" s="14" t="s">
        <v>152</v>
      </c>
      <c r="BK160" s="151">
        <f t="shared" ref="BK160:BK177" si="19">ROUND(I160*H160,3)</f>
        <v>60.573999999999998</v>
      </c>
      <c r="BL160" s="14" t="s">
        <v>276</v>
      </c>
      <c r="BM160" s="149" t="s">
        <v>276</v>
      </c>
    </row>
    <row r="161" spans="1:65" s="2" customFormat="1" ht="16.5" customHeight="1">
      <c r="A161" s="26"/>
      <c r="B161" s="138"/>
      <c r="C161" s="152" t="s">
        <v>333</v>
      </c>
      <c r="D161" s="152" t="s">
        <v>175</v>
      </c>
      <c r="E161" s="153" t="s">
        <v>482</v>
      </c>
      <c r="F161" s="154" t="s">
        <v>483</v>
      </c>
      <c r="G161" s="155" t="s">
        <v>172</v>
      </c>
      <c r="H161" s="156">
        <v>31</v>
      </c>
      <c r="I161" s="156">
        <v>0.18</v>
      </c>
      <c r="J161" s="156">
        <f t="shared" si="10"/>
        <v>5.58</v>
      </c>
      <c r="K161" s="157"/>
      <c r="L161" s="158"/>
      <c r="M161" s="159" t="s">
        <v>1</v>
      </c>
      <c r="N161" s="160" t="s">
        <v>37</v>
      </c>
      <c r="O161" s="147">
        <v>0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421</v>
      </c>
      <c r="AT161" s="149" t="s">
        <v>175</v>
      </c>
      <c r="AU161" s="149" t="s">
        <v>152</v>
      </c>
      <c r="AY161" s="14" t="s">
        <v>143</v>
      </c>
      <c r="BE161" s="150">
        <f t="shared" si="14"/>
        <v>0</v>
      </c>
      <c r="BF161" s="150">
        <f t="shared" si="15"/>
        <v>5.58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152</v>
      </c>
      <c r="BK161" s="151">
        <f t="shared" si="19"/>
        <v>5.58</v>
      </c>
      <c r="BL161" s="14" t="s">
        <v>276</v>
      </c>
      <c r="BM161" s="149" t="s">
        <v>278</v>
      </c>
    </row>
    <row r="162" spans="1:65" s="2" customFormat="1" ht="24" customHeight="1">
      <c r="A162" s="26"/>
      <c r="B162" s="138"/>
      <c r="C162" s="139" t="s">
        <v>212</v>
      </c>
      <c r="D162" s="139" t="s">
        <v>147</v>
      </c>
      <c r="E162" s="140" t="s">
        <v>484</v>
      </c>
      <c r="F162" s="141" t="s">
        <v>485</v>
      </c>
      <c r="G162" s="142" t="s">
        <v>172</v>
      </c>
      <c r="H162" s="143">
        <v>30</v>
      </c>
      <c r="I162" s="143">
        <v>0.73</v>
      </c>
      <c r="J162" s="143">
        <f t="shared" si="10"/>
        <v>21.9</v>
      </c>
      <c r="K162" s="144"/>
      <c r="L162" s="27"/>
      <c r="M162" s="145" t="s">
        <v>1</v>
      </c>
      <c r="N162" s="146" t="s">
        <v>37</v>
      </c>
      <c r="O162" s="147">
        <v>0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276</v>
      </c>
      <c r="AT162" s="149" t="s">
        <v>147</v>
      </c>
      <c r="AU162" s="149" t="s">
        <v>152</v>
      </c>
      <c r="AY162" s="14" t="s">
        <v>143</v>
      </c>
      <c r="BE162" s="150">
        <f t="shared" si="14"/>
        <v>0</v>
      </c>
      <c r="BF162" s="150">
        <f t="shared" si="15"/>
        <v>21.9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152</v>
      </c>
      <c r="BK162" s="151">
        <f t="shared" si="19"/>
        <v>21.9</v>
      </c>
      <c r="BL162" s="14" t="s">
        <v>276</v>
      </c>
      <c r="BM162" s="149" t="s">
        <v>282</v>
      </c>
    </row>
    <row r="163" spans="1:65" s="2" customFormat="1" ht="16.5" customHeight="1">
      <c r="A163" s="26"/>
      <c r="B163" s="138"/>
      <c r="C163" s="152" t="s">
        <v>191</v>
      </c>
      <c r="D163" s="152" t="s">
        <v>175</v>
      </c>
      <c r="E163" s="153" t="s">
        <v>486</v>
      </c>
      <c r="F163" s="154" t="s">
        <v>487</v>
      </c>
      <c r="G163" s="155" t="s">
        <v>172</v>
      </c>
      <c r="H163" s="156">
        <v>30</v>
      </c>
      <c r="I163" s="156">
        <v>1.1919999999999999</v>
      </c>
      <c r="J163" s="156">
        <f t="shared" si="10"/>
        <v>35.76</v>
      </c>
      <c r="K163" s="157"/>
      <c r="L163" s="158"/>
      <c r="M163" s="159" t="s">
        <v>1</v>
      </c>
      <c r="N163" s="160" t="s">
        <v>37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421</v>
      </c>
      <c r="AT163" s="149" t="s">
        <v>175</v>
      </c>
      <c r="AU163" s="149" t="s">
        <v>152</v>
      </c>
      <c r="AY163" s="14" t="s">
        <v>143</v>
      </c>
      <c r="BE163" s="150">
        <f t="shared" si="14"/>
        <v>0</v>
      </c>
      <c r="BF163" s="150">
        <f t="shared" si="15"/>
        <v>35.76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152</v>
      </c>
      <c r="BK163" s="151">
        <f t="shared" si="19"/>
        <v>35.76</v>
      </c>
      <c r="BL163" s="14" t="s">
        <v>276</v>
      </c>
      <c r="BM163" s="149" t="s">
        <v>285</v>
      </c>
    </row>
    <row r="164" spans="1:65" s="2" customFormat="1" ht="24" customHeight="1">
      <c r="A164" s="26"/>
      <c r="B164" s="138"/>
      <c r="C164" s="139" t="s">
        <v>203</v>
      </c>
      <c r="D164" s="139" t="s">
        <v>147</v>
      </c>
      <c r="E164" s="140" t="s">
        <v>488</v>
      </c>
      <c r="F164" s="141" t="s">
        <v>489</v>
      </c>
      <c r="G164" s="142" t="s">
        <v>172</v>
      </c>
      <c r="H164" s="143">
        <v>30</v>
      </c>
      <c r="I164" s="143">
        <v>0.79700000000000004</v>
      </c>
      <c r="J164" s="143">
        <f t="shared" si="10"/>
        <v>23.91</v>
      </c>
      <c r="K164" s="144"/>
      <c r="L164" s="27"/>
      <c r="M164" s="145" t="s">
        <v>1</v>
      </c>
      <c r="N164" s="146" t="s">
        <v>37</v>
      </c>
      <c r="O164" s="147">
        <v>0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276</v>
      </c>
      <c r="AT164" s="149" t="s">
        <v>147</v>
      </c>
      <c r="AU164" s="149" t="s">
        <v>152</v>
      </c>
      <c r="AY164" s="14" t="s">
        <v>143</v>
      </c>
      <c r="BE164" s="150">
        <f t="shared" si="14"/>
        <v>0</v>
      </c>
      <c r="BF164" s="150">
        <f t="shared" si="15"/>
        <v>23.91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152</v>
      </c>
      <c r="BK164" s="151">
        <f t="shared" si="19"/>
        <v>23.91</v>
      </c>
      <c r="BL164" s="14" t="s">
        <v>276</v>
      </c>
      <c r="BM164" s="149" t="s">
        <v>288</v>
      </c>
    </row>
    <row r="165" spans="1:65" s="2" customFormat="1" ht="16.5" customHeight="1">
      <c r="A165" s="26"/>
      <c r="B165" s="138"/>
      <c r="C165" s="152" t="s">
        <v>195</v>
      </c>
      <c r="D165" s="152" t="s">
        <v>175</v>
      </c>
      <c r="E165" s="153" t="s">
        <v>490</v>
      </c>
      <c r="F165" s="154" t="s">
        <v>491</v>
      </c>
      <c r="G165" s="155" t="s">
        <v>172</v>
      </c>
      <c r="H165" s="156">
        <v>30</v>
      </c>
      <c r="I165" s="156">
        <v>1.5069999999999999</v>
      </c>
      <c r="J165" s="156">
        <f t="shared" si="10"/>
        <v>45.21</v>
      </c>
      <c r="K165" s="157"/>
      <c r="L165" s="158"/>
      <c r="M165" s="159" t="s">
        <v>1</v>
      </c>
      <c r="N165" s="160" t="s">
        <v>37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421</v>
      </c>
      <c r="AT165" s="149" t="s">
        <v>175</v>
      </c>
      <c r="AU165" s="149" t="s">
        <v>152</v>
      </c>
      <c r="AY165" s="14" t="s">
        <v>143</v>
      </c>
      <c r="BE165" s="150">
        <f t="shared" si="14"/>
        <v>0</v>
      </c>
      <c r="BF165" s="150">
        <f t="shared" si="15"/>
        <v>45.21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152</v>
      </c>
      <c r="BK165" s="151">
        <f t="shared" si="19"/>
        <v>45.21</v>
      </c>
      <c r="BL165" s="14" t="s">
        <v>276</v>
      </c>
      <c r="BM165" s="149" t="s">
        <v>293</v>
      </c>
    </row>
    <row r="166" spans="1:65" s="2" customFormat="1" ht="24" customHeight="1">
      <c r="A166" s="26"/>
      <c r="B166" s="138"/>
      <c r="C166" s="139" t="s">
        <v>199</v>
      </c>
      <c r="D166" s="139" t="s">
        <v>147</v>
      </c>
      <c r="E166" s="140" t="s">
        <v>492</v>
      </c>
      <c r="F166" s="141" t="s">
        <v>493</v>
      </c>
      <c r="G166" s="142" t="s">
        <v>172</v>
      </c>
      <c r="H166" s="143">
        <v>30</v>
      </c>
      <c r="I166" s="143">
        <v>1.284</v>
      </c>
      <c r="J166" s="143">
        <f t="shared" si="10"/>
        <v>38.520000000000003</v>
      </c>
      <c r="K166" s="144"/>
      <c r="L166" s="27"/>
      <c r="M166" s="145" t="s">
        <v>1</v>
      </c>
      <c r="N166" s="146" t="s">
        <v>37</v>
      </c>
      <c r="O166" s="147">
        <v>0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276</v>
      </c>
      <c r="AT166" s="149" t="s">
        <v>147</v>
      </c>
      <c r="AU166" s="149" t="s">
        <v>152</v>
      </c>
      <c r="AY166" s="14" t="s">
        <v>143</v>
      </c>
      <c r="BE166" s="150">
        <f t="shared" si="14"/>
        <v>0</v>
      </c>
      <c r="BF166" s="150">
        <f t="shared" si="15"/>
        <v>38.520000000000003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152</v>
      </c>
      <c r="BK166" s="151">
        <f t="shared" si="19"/>
        <v>38.520000000000003</v>
      </c>
      <c r="BL166" s="14" t="s">
        <v>276</v>
      </c>
      <c r="BM166" s="149" t="s">
        <v>298</v>
      </c>
    </row>
    <row r="167" spans="1:65" s="2" customFormat="1" ht="16.5" customHeight="1">
      <c r="A167" s="26"/>
      <c r="B167" s="138"/>
      <c r="C167" s="152" t="s">
        <v>246</v>
      </c>
      <c r="D167" s="152" t="s">
        <v>175</v>
      </c>
      <c r="E167" s="153" t="s">
        <v>494</v>
      </c>
      <c r="F167" s="154" t="s">
        <v>495</v>
      </c>
      <c r="G167" s="155" t="s">
        <v>172</v>
      </c>
      <c r="H167" s="156">
        <v>30</v>
      </c>
      <c r="I167" s="156">
        <v>1.256</v>
      </c>
      <c r="J167" s="156">
        <f t="shared" si="10"/>
        <v>37.68</v>
      </c>
      <c r="K167" s="157"/>
      <c r="L167" s="158"/>
      <c r="M167" s="159" t="s">
        <v>1</v>
      </c>
      <c r="N167" s="160" t="s">
        <v>37</v>
      </c>
      <c r="O167" s="147">
        <v>0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421</v>
      </c>
      <c r="AT167" s="149" t="s">
        <v>175</v>
      </c>
      <c r="AU167" s="149" t="s">
        <v>152</v>
      </c>
      <c r="AY167" s="14" t="s">
        <v>143</v>
      </c>
      <c r="BE167" s="150">
        <f t="shared" si="14"/>
        <v>0</v>
      </c>
      <c r="BF167" s="150">
        <f t="shared" si="15"/>
        <v>37.68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152</v>
      </c>
      <c r="BK167" s="151">
        <f t="shared" si="19"/>
        <v>37.68</v>
      </c>
      <c r="BL167" s="14" t="s">
        <v>276</v>
      </c>
      <c r="BM167" s="149" t="s">
        <v>302</v>
      </c>
    </row>
    <row r="168" spans="1:65" s="2" customFormat="1" ht="24" customHeight="1">
      <c r="A168" s="26"/>
      <c r="B168" s="138"/>
      <c r="C168" s="139" t="s">
        <v>221</v>
      </c>
      <c r="D168" s="139" t="s">
        <v>147</v>
      </c>
      <c r="E168" s="140" t="s">
        <v>496</v>
      </c>
      <c r="F168" s="141" t="s">
        <v>497</v>
      </c>
      <c r="G168" s="142" t="s">
        <v>275</v>
      </c>
      <c r="H168" s="143">
        <v>11</v>
      </c>
      <c r="I168" s="143">
        <v>1.631</v>
      </c>
      <c r="J168" s="143">
        <f t="shared" si="10"/>
        <v>17.940999999999999</v>
      </c>
      <c r="K168" s="144"/>
      <c r="L168" s="27"/>
      <c r="M168" s="145" t="s">
        <v>1</v>
      </c>
      <c r="N168" s="146" t="s">
        <v>37</v>
      </c>
      <c r="O168" s="147">
        <v>0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276</v>
      </c>
      <c r="AT168" s="149" t="s">
        <v>147</v>
      </c>
      <c r="AU168" s="149" t="s">
        <v>152</v>
      </c>
      <c r="AY168" s="14" t="s">
        <v>143</v>
      </c>
      <c r="BE168" s="150">
        <f t="shared" si="14"/>
        <v>0</v>
      </c>
      <c r="BF168" s="150">
        <f t="shared" si="15"/>
        <v>17.940999999999999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152</v>
      </c>
      <c r="BK168" s="151">
        <f t="shared" si="19"/>
        <v>17.940999999999999</v>
      </c>
      <c r="BL168" s="14" t="s">
        <v>276</v>
      </c>
      <c r="BM168" s="149" t="s">
        <v>305</v>
      </c>
    </row>
    <row r="169" spans="1:65" s="2" customFormat="1" ht="16.5" customHeight="1">
      <c r="A169" s="26"/>
      <c r="B169" s="138"/>
      <c r="C169" s="152" t="s">
        <v>174</v>
      </c>
      <c r="D169" s="152" t="s">
        <v>175</v>
      </c>
      <c r="E169" s="153" t="s">
        <v>498</v>
      </c>
      <c r="F169" s="154" t="s">
        <v>499</v>
      </c>
      <c r="G169" s="155" t="s">
        <v>275</v>
      </c>
      <c r="H169" s="156">
        <v>11</v>
      </c>
      <c r="I169" s="156">
        <v>1.1599999999999999</v>
      </c>
      <c r="J169" s="156">
        <f t="shared" si="10"/>
        <v>12.76</v>
      </c>
      <c r="K169" s="157"/>
      <c r="L169" s="158"/>
      <c r="M169" s="159" t="s">
        <v>1</v>
      </c>
      <c r="N169" s="160" t="s">
        <v>37</v>
      </c>
      <c r="O169" s="147">
        <v>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421</v>
      </c>
      <c r="AT169" s="149" t="s">
        <v>175</v>
      </c>
      <c r="AU169" s="149" t="s">
        <v>152</v>
      </c>
      <c r="AY169" s="14" t="s">
        <v>143</v>
      </c>
      <c r="BE169" s="150">
        <f t="shared" si="14"/>
        <v>0</v>
      </c>
      <c r="BF169" s="150">
        <f t="shared" si="15"/>
        <v>12.76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152</v>
      </c>
      <c r="BK169" s="151">
        <f t="shared" si="19"/>
        <v>12.76</v>
      </c>
      <c r="BL169" s="14" t="s">
        <v>276</v>
      </c>
      <c r="BM169" s="149" t="s">
        <v>311</v>
      </c>
    </row>
    <row r="170" spans="1:65" s="2" customFormat="1" ht="24" customHeight="1">
      <c r="A170" s="26"/>
      <c r="B170" s="138"/>
      <c r="C170" s="139" t="s">
        <v>225</v>
      </c>
      <c r="D170" s="139" t="s">
        <v>147</v>
      </c>
      <c r="E170" s="140" t="s">
        <v>500</v>
      </c>
      <c r="F170" s="141" t="s">
        <v>501</v>
      </c>
      <c r="G170" s="142" t="s">
        <v>275</v>
      </c>
      <c r="H170" s="143">
        <v>9</v>
      </c>
      <c r="I170" s="143">
        <v>1.5349999999999999</v>
      </c>
      <c r="J170" s="143">
        <f t="shared" si="10"/>
        <v>13.815</v>
      </c>
      <c r="K170" s="144"/>
      <c r="L170" s="27"/>
      <c r="M170" s="145" t="s">
        <v>1</v>
      </c>
      <c r="N170" s="146" t="s">
        <v>37</v>
      </c>
      <c r="O170" s="147">
        <v>0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276</v>
      </c>
      <c r="AT170" s="149" t="s">
        <v>147</v>
      </c>
      <c r="AU170" s="149" t="s">
        <v>152</v>
      </c>
      <c r="AY170" s="14" t="s">
        <v>143</v>
      </c>
      <c r="BE170" s="150">
        <f t="shared" si="14"/>
        <v>0</v>
      </c>
      <c r="BF170" s="150">
        <f t="shared" si="15"/>
        <v>13.815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152</v>
      </c>
      <c r="BK170" s="151">
        <f t="shared" si="19"/>
        <v>13.815</v>
      </c>
      <c r="BL170" s="14" t="s">
        <v>276</v>
      </c>
      <c r="BM170" s="149" t="s">
        <v>314</v>
      </c>
    </row>
    <row r="171" spans="1:65" s="2" customFormat="1" ht="16.5" customHeight="1">
      <c r="A171" s="26"/>
      <c r="B171" s="138"/>
      <c r="C171" s="152" t="s">
        <v>169</v>
      </c>
      <c r="D171" s="152" t="s">
        <v>175</v>
      </c>
      <c r="E171" s="153" t="s">
        <v>502</v>
      </c>
      <c r="F171" s="154" t="s">
        <v>503</v>
      </c>
      <c r="G171" s="155" t="s">
        <v>275</v>
      </c>
      <c r="H171" s="156">
        <v>9</v>
      </c>
      <c r="I171" s="156">
        <v>1.387</v>
      </c>
      <c r="J171" s="156">
        <f t="shared" si="10"/>
        <v>12.483000000000001</v>
      </c>
      <c r="K171" s="157"/>
      <c r="L171" s="158"/>
      <c r="M171" s="159" t="s">
        <v>1</v>
      </c>
      <c r="N171" s="160" t="s">
        <v>37</v>
      </c>
      <c r="O171" s="147">
        <v>0</v>
      </c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421</v>
      </c>
      <c r="AT171" s="149" t="s">
        <v>175</v>
      </c>
      <c r="AU171" s="149" t="s">
        <v>152</v>
      </c>
      <c r="AY171" s="14" t="s">
        <v>143</v>
      </c>
      <c r="BE171" s="150">
        <f t="shared" si="14"/>
        <v>0</v>
      </c>
      <c r="BF171" s="150">
        <f t="shared" si="15"/>
        <v>12.483000000000001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152</v>
      </c>
      <c r="BK171" s="151">
        <f t="shared" si="19"/>
        <v>12.483000000000001</v>
      </c>
      <c r="BL171" s="14" t="s">
        <v>276</v>
      </c>
      <c r="BM171" s="149" t="s">
        <v>318</v>
      </c>
    </row>
    <row r="172" spans="1:65" s="2" customFormat="1" ht="24" customHeight="1">
      <c r="A172" s="26"/>
      <c r="B172" s="138"/>
      <c r="C172" s="139" t="s">
        <v>230</v>
      </c>
      <c r="D172" s="139" t="s">
        <v>147</v>
      </c>
      <c r="E172" s="140" t="s">
        <v>504</v>
      </c>
      <c r="F172" s="141" t="s">
        <v>505</v>
      </c>
      <c r="G172" s="142" t="s">
        <v>275</v>
      </c>
      <c r="H172" s="143">
        <v>16</v>
      </c>
      <c r="I172" s="143">
        <v>1.7789999999999999</v>
      </c>
      <c r="J172" s="143">
        <f t="shared" si="10"/>
        <v>28.463999999999999</v>
      </c>
      <c r="K172" s="144"/>
      <c r="L172" s="27"/>
      <c r="M172" s="145" t="s">
        <v>1</v>
      </c>
      <c r="N172" s="146" t="s">
        <v>37</v>
      </c>
      <c r="O172" s="147">
        <v>0</v>
      </c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276</v>
      </c>
      <c r="AT172" s="149" t="s">
        <v>147</v>
      </c>
      <c r="AU172" s="149" t="s">
        <v>152</v>
      </c>
      <c r="AY172" s="14" t="s">
        <v>143</v>
      </c>
      <c r="BE172" s="150">
        <f t="shared" si="14"/>
        <v>0</v>
      </c>
      <c r="BF172" s="150">
        <f t="shared" si="15"/>
        <v>28.463999999999999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152</v>
      </c>
      <c r="BK172" s="151">
        <f t="shared" si="19"/>
        <v>28.463999999999999</v>
      </c>
      <c r="BL172" s="14" t="s">
        <v>276</v>
      </c>
      <c r="BM172" s="149" t="s">
        <v>323</v>
      </c>
    </row>
    <row r="173" spans="1:65" s="2" customFormat="1" ht="16.5" customHeight="1">
      <c r="A173" s="26"/>
      <c r="B173" s="138"/>
      <c r="C173" s="152" t="s">
        <v>146</v>
      </c>
      <c r="D173" s="152" t="s">
        <v>175</v>
      </c>
      <c r="E173" s="153" t="s">
        <v>506</v>
      </c>
      <c r="F173" s="154" t="s">
        <v>507</v>
      </c>
      <c r="G173" s="155" t="s">
        <v>275</v>
      </c>
      <c r="H173" s="156">
        <v>16</v>
      </c>
      <c r="I173" s="156">
        <v>2.4630000000000001</v>
      </c>
      <c r="J173" s="156">
        <f t="shared" si="10"/>
        <v>39.408000000000001</v>
      </c>
      <c r="K173" s="157"/>
      <c r="L173" s="158"/>
      <c r="M173" s="159" t="s">
        <v>1</v>
      </c>
      <c r="N173" s="160" t="s">
        <v>37</v>
      </c>
      <c r="O173" s="147">
        <v>0</v>
      </c>
      <c r="P173" s="147">
        <f t="shared" si="11"/>
        <v>0</v>
      </c>
      <c r="Q173" s="147">
        <v>0</v>
      </c>
      <c r="R173" s="147">
        <f t="shared" si="12"/>
        <v>0</v>
      </c>
      <c r="S173" s="147">
        <v>0</v>
      </c>
      <c r="T173" s="148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421</v>
      </c>
      <c r="AT173" s="149" t="s">
        <v>175</v>
      </c>
      <c r="AU173" s="149" t="s">
        <v>152</v>
      </c>
      <c r="AY173" s="14" t="s">
        <v>143</v>
      </c>
      <c r="BE173" s="150">
        <f t="shared" si="14"/>
        <v>0</v>
      </c>
      <c r="BF173" s="150">
        <f t="shared" si="15"/>
        <v>39.408000000000001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152</v>
      </c>
      <c r="BK173" s="151">
        <f t="shared" si="19"/>
        <v>39.408000000000001</v>
      </c>
      <c r="BL173" s="14" t="s">
        <v>276</v>
      </c>
      <c r="BM173" s="149" t="s">
        <v>329</v>
      </c>
    </row>
    <row r="174" spans="1:65" s="2" customFormat="1" ht="24" customHeight="1">
      <c r="A174" s="26"/>
      <c r="B174" s="138"/>
      <c r="C174" s="139" t="s">
        <v>165</v>
      </c>
      <c r="D174" s="139" t="s">
        <v>147</v>
      </c>
      <c r="E174" s="140" t="s">
        <v>508</v>
      </c>
      <c r="F174" s="141" t="s">
        <v>509</v>
      </c>
      <c r="G174" s="142" t="s">
        <v>275</v>
      </c>
      <c r="H174" s="143">
        <v>6</v>
      </c>
      <c r="I174" s="143">
        <v>2.0630000000000002</v>
      </c>
      <c r="J174" s="143">
        <f t="shared" si="10"/>
        <v>12.378</v>
      </c>
      <c r="K174" s="144"/>
      <c r="L174" s="27"/>
      <c r="M174" s="145" t="s">
        <v>1</v>
      </c>
      <c r="N174" s="146" t="s">
        <v>37</v>
      </c>
      <c r="O174" s="147">
        <v>0</v>
      </c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276</v>
      </c>
      <c r="AT174" s="149" t="s">
        <v>147</v>
      </c>
      <c r="AU174" s="149" t="s">
        <v>152</v>
      </c>
      <c r="AY174" s="14" t="s">
        <v>143</v>
      </c>
      <c r="BE174" s="150">
        <f t="shared" si="14"/>
        <v>0</v>
      </c>
      <c r="BF174" s="150">
        <f t="shared" si="15"/>
        <v>12.378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4" t="s">
        <v>152</v>
      </c>
      <c r="BK174" s="151">
        <f t="shared" si="19"/>
        <v>12.378</v>
      </c>
      <c r="BL174" s="14" t="s">
        <v>276</v>
      </c>
      <c r="BM174" s="149" t="s">
        <v>332</v>
      </c>
    </row>
    <row r="175" spans="1:65" s="2" customFormat="1" ht="16.5" customHeight="1">
      <c r="A175" s="26"/>
      <c r="B175" s="138"/>
      <c r="C175" s="152" t="s">
        <v>272</v>
      </c>
      <c r="D175" s="152" t="s">
        <v>175</v>
      </c>
      <c r="E175" s="153" t="s">
        <v>510</v>
      </c>
      <c r="F175" s="154" t="s">
        <v>511</v>
      </c>
      <c r="G175" s="155" t="s">
        <v>275</v>
      </c>
      <c r="H175" s="156">
        <v>6</v>
      </c>
      <c r="I175" s="156">
        <v>3.597</v>
      </c>
      <c r="J175" s="156">
        <f t="shared" si="10"/>
        <v>21.582000000000001</v>
      </c>
      <c r="K175" s="157"/>
      <c r="L175" s="158"/>
      <c r="M175" s="159" t="s">
        <v>1</v>
      </c>
      <c r="N175" s="160" t="s">
        <v>37</v>
      </c>
      <c r="O175" s="147">
        <v>0</v>
      </c>
      <c r="P175" s="147">
        <f t="shared" si="11"/>
        <v>0</v>
      </c>
      <c r="Q175" s="147">
        <v>0</v>
      </c>
      <c r="R175" s="147">
        <f t="shared" si="12"/>
        <v>0</v>
      </c>
      <c r="S175" s="147">
        <v>0</v>
      </c>
      <c r="T175" s="148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421</v>
      </c>
      <c r="AT175" s="149" t="s">
        <v>175</v>
      </c>
      <c r="AU175" s="149" t="s">
        <v>152</v>
      </c>
      <c r="AY175" s="14" t="s">
        <v>143</v>
      </c>
      <c r="BE175" s="150">
        <f t="shared" si="14"/>
        <v>0</v>
      </c>
      <c r="BF175" s="150">
        <f t="shared" si="15"/>
        <v>21.582000000000001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4" t="s">
        <v>152</v>
      </c>
      <c r="BK175" s="151">
        <f t="shared" si="19"/>
        <v>21.582000000000001</v>
      </c>
      <c r="BL175" s="14" t="s">
        <v>276</v>
      </c>
      <c r="BM175" s="149" t="s">
        <v>336</v>
      </c>
    </row>
    <row r="176" spans="1:65" s="2" customFormat="1" ht="16.5" customHeight="1">
      <c r="A176" s="26"/>
      <c r="B176" s="138"/>
      <c r="C176" s="139" t="s">
        <v>240</v>
      </c>
      <c r="D176" s="139" t="s">
        <v>147</v>
      </c>
      <c r="E176" s="140" t="s">
        <v>512</v>
      </c>
      <c r="F176" s="141" t="s">
        <v>513</v>
      </c>
      <c r="G176" s="142" t="s">
        <v>275</v>
      </c>
      <c r="H176" s="143">
        <v>60</v>
      </c>
      <c r="I176" s="143">
        <v>1.5660000000000001</v>
      </c>
      <c r="J176" s="143">
        <f t="shared" si="10"/>
        <v>93.96</v>
      </c>
      <c r="K176" s="144"/>
      <c r="L176" s="27"/>
      <c r="M176" s="145" t="s">
        <v>1</v>
      </c>
      <c r="N176" s="146" t="s">
        <v>37</v>
      </c>
      <c r="O176" s="147">
        <v>0</v>
      </c>
      <c r="P176" s="147">
        <f t="shared" si="11"/>
        <v>0</v>
      </c>
      <c r="Q176" s="147">
        <v>0</v>
      </c>
      <c r="R176" s="147">
        <f t="shared" si="12"/>
        <v>0</v>
      </c>
      <c r="S176" s="147">
        <v>0</v>
      </c>
      <c r="T176" s="148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276</v>
      </c>
      <c r="AT176" s="149" t="s">
        <v>147</v>
      </c>
      <c r="AU176" s="149" t="s">
        <v>152</v>
      </c>
      <c r="AY176" s="14" t="s">
        <v>143</v>
      </c>
      <c r="BE176" s="150">
        <f t="shared" si="14"/>
        <v>0</v>
      </c>
      <c r="BF176" s="150">
        <f t="shared" si="15"/>
        <v>93.96</v>
      </c>
      <c r="BG176" s="150">
        <f t="shared" si="16"/>
        <v>0</v>
      </c>
      <c r="BH176" s="150">
        <f t="shared" si="17"/>
        <v>0</v>
      </c>
      <c r="BI176" s="150">
        <f t="shared" si="18"/>
        <v>0</v>
      </c>
      <c r="BJ176" s="14" t="s">
        <v>152</v>
      </c>
      <c r="BK176" s="151">
        <f t="shared" si="19"/>
        <v>93.96</v>
      </c>
      <c r="BL176" s="14" t="s">
        <v>276</v>
      </c>
      <c r="BM176" s="149" t="s">
        <v>339</v>
      </c>
    </row>
    <row r="177" spans="1:65" s="2" customFormat="1" ht="24" customHeight="1">
      <c r="A177" s="26"/>
      <c r="B177" s="138"/>
      <c r="C177" s="152" t="s">
        <v>289</v>
      </c>
      <c r="D177" s="152" t="s">
        <v>175</v>
      </c>
      <c r="E177" s="153" t="s">
        <v>514</v>
      </c>
      <c r="F177" s="154" t="s">
        <v>515</v>
      </c>
      <c r="G177" s="155" t="s">
        <v>275</v>
      </c>
      <c r="H177" s="156">
        <v>60</v>
      </c>
      <c r="I177" s="156">
        <v>0.755</v>
      </c>
      <c r="J177" s="156">
        <f t="shared" si="10"/>
        <v>45.3</v>
      </c>
      <c r="K177" s="157"/>
      <c r="L177" s="158"/>
      <c r="M177" s="159" t="s">
        <v>1</v>
      </c>
      <c r="N177" s="160" t="s">
        <v>37</v>
      </c>
      <c r="O177" s="147">
        <v>0</v>
      </c>
      <c r="P177" s="147">
        <f t="shared" si="11"/>
        <v>0</v>
      </c>
      <c r="Q177" s="147">
        <v>0</v>
      </c>
      <c r="R177" s="147">
        <f t="shared" si="12"/>
        <v>0</v>
      </c>
      <c r="S177" s="147">
        <v>0</v>
      </c>
      <c r="T177" s="148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421</v>
      </c>
      <c r="AT177" s="149" t="s">
        <v>175</v>
      </c>
      <c r="AU177" s="149" t="s">
        <v>152</v>
      </c>
      <c r="AY177" s="14" t="s">
        <v>143</v>
      </c>
      <c r="BE177" s="150">
        <f t="shared" si="14"/>
        <v>0</v>
      </c>
      <c r="BF177" s="150">
        <f t="shared" si="15"/>
        <v>45.3</v>
      </c>
      <c r="BG177" s="150">
        <f t="shared" si="16"/>
        <v>0</v>
      </c>
      <c r="BH177" s="150">
        <f t="shared" si="17"/>
        <v>0</v>
      </c>
      <c r="BI177" s="150">
        <f t="shared" si="18"/>
        <v>0</v>
      </c>
      <c r="BJ177" s="14" t="s">
        <v>152</v>
      </c>
      <c r="BK177" s="151">
        <f t="shared" si="19"/>
        <v>45.3</v>
      </c>
      <c r="BL177" s="14" t="s">
        <v>276</v>
      </c>
      <c r="BM177" s="149" t="s">
        <v>345</v>
      </c>
    </row>
    <row r="178" spans="1:65" s="12" customFormat="1" ht="22.9" customHeight="1">
      <c r="B178" s="126"/>
      <c r="D178" s="127" t="s">
        <v>70</v>
      </c>
      <c r="E178" s="136" t="s">
        <v>516</v>
      </c>
      <c r="F178" s="136" t="s">
        <v>517</v>
      </c>
      <c r="J178" s="137">
        <f>BK178</f>
        <v>247.49199999999999</v>
      </c>
      <c r="L178" s="126"/>
      <c r="M178" s="130"/>
      <c r="N178" s="131"/>
      <c r="O178" s="131"/>
      <c r="P178" s="132">
        <f>P179</f>
        <v>0</v>
      </c>
      <c r="Q178" s="131"/>
      <c r="R178" s="132">
        <f>R179</f>
        <v>0</v>
      </c>
      <c r="S178" s="131"/>
      <c r="T178" s="133">
        <f>T179</f>
        <v>0</v>
      </c>
      <c r="AR178" s="127" t="s">
        <v>144</v>
      </c>
      <c r="AT178" s="134" t="s">
        <v>70</v>
      </c>
      <c r="AU178" s="134" t="s">
        <v>79</v>
      </c>
      <c r="AY178" s="127" t="s">
        <v>143</v>
      </c>
      <c r="BK178" s="135">
        <f>BK179</f>
        <v>247.49199999999999</v>
      </c>
    </row>
    <row r="179" spans="1:65" s="2" customFormat="1" ht="24" customHeight="1">
      <c r="A179" s="26"/>
      <c r="B179" s="138"/>
      <c r="C179" s="139" t="s">
        <v>245</v>
      </c>
      <c r="D179" s="139" t="s">
        <v>147</v>
      </c>
      <c r="E179" s="140" t="s">
        <v>518</v>
      </c>
      <c r="F179" s="141" t="s">
        <v>519</v>
      </c>
      <c r="G179" s="142" t="s">
        <v>520</v>
      </c>
      <c r="H179" s="143">
        <v>2</v>
      </c>
      <c r="I179" s="143">
        <v>123.746</v>
      </c>
      <c r="J179" s="143">
        <f>ROUND(I179*H179,3)</f>
        <v>247.49199999999999</v>
      </c>
      <c r="K179" s="144"/>
      <c r="L179" s="27"/>
      <c r="M179" s="145" t="s">
        <v>1</v>
      </c>
      <c r="N179" s="146" t="s">
        <v>37</v>
      </c>
      <c r="O179" s="147">
        <v>0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276</v>
      </c>
      <c r="AT179" s="149" t="s">
        <v>147</v>
      </c>
      <c r="AU179" s="149" t="s">
        <v>152</v>
      </c>
      <c r="AY179" s="14" t="s">
        <v>143</v>
      </c>
      <c r="BE179" s="150">
        <f>IF(N179="základná",J179,0)</f>
        <v>0</v>
      </c>
      <c r="BF179" s="150">
        <f>IF(N179="znížená",J179,0)</f>
        <v>247.49199999999999</v>
      </c>
      <c r="BG179" s="150">
        <f>IF(N179="zákl. prenesená",J179,0)</f>
        <v>0</v>
      </c>
      <c r="BH179" s="150">
        <f>IF(N179="zníž. prenesená",J179,0)</f>
        <v>0</v>
      </c>
      <c r="BI179" s="150">
        <f>IF(N179="nulová",J179,0)</f>
        <v>0</v>
      </c>
      <c r="BJ179" s="14" t="s">
        <v>152</v>
      </c>
      <c r="BK179" s="151">
        <f>ROUND(I179*H179,3)</f>
        <v>247.49199999999999</v>
      </c>
      <c r="BL179" s="14" t="s">
        <v>276</v>
      </c>
      <c r="BM179" s="149" t="s">
        <v>521</v>
      </c>
    </row>
    <row r="180" spans="1:65" s="12" customFormat="1" ht="25.9" customHeight="1">
      <c r="B180" s="126"/>
      <c r="D180" s="127" t="s">
        <v>70</v>
      </c>
      <c r="E180" s="128" t="s">
        <v>346</v>
      </c>
      <c r="F180" s="128" t="s">
        <v>347</v>
      </c>
      <c r="J180" s="129">
        <f>BK180</f>
        <v>0</v>
      </c>
      <c r="L180" s="126"/>
      <c r="M180" s="161"/>
      <c r="N180" s="162"/>
      <c r="O180" s="162"/>
      <c r="P180" s="163">
        <v>0</v>
      </c>
      <c r="Q180" s="162"/>
      <c r="R180" s="163">
        <v>0</v>
      </c>
      <c r="S180" s="162"/>
      <c r="T180" s="164">
        <v>0</v>
      </c>
      <c r="AR180" s="127" t="s">
        <v>79</v>
      </c>
      <c r="AT180" s="134" t="s">
        <v>70</v>
      </c>
      <c r="AU180" s="134" t="s">
        <v>71</v>
      </c>
      <c r="AY180" s="127" t="s">
        <v>143</v>
      </c>
      <c r="BK180" s="135">
        <v>0</v>
      </c>
    </row>
    <row r="181" spans="1:65" s="2" customFormat="1" ht="6.95" customHeight="1">
      <c r="A181" s="26"/>
      <c r="B181" s="41"/>
      <c r="C181" s="42"/>
      <c r="D181" s="42"/>
      <c r="E181" s="42"/>
      <c r="F181" s="42"/>
      <c r="G181" s="42"/>
      <c r="H181" s="42"/>
      <c r="I181" s="42"/>
      <c r="J181" s="42"/>
      <c r="K181" s="42"/>
      <c r="L181" s="27"/>
      <c r="M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</sheetData>
  <autoFilter ref="C122:K18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2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1516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1617</v>
      </c>
      <c r="F9" s="234"/>
      <c r="G9" s="234"/>
      <c r="H9" s="234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2208.6440000000002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J99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2208.64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customHeight="1">
      <c r="A35" s="174"/>
      <c r="B35" s="27"/>
      <c r="C35" s="174"/>
      <c r="D35" s="93" t="s">
        <v>35</v>
      </c>
      <c r="E35" s="173" t="s">
        <v>36</v>
      </c>
      <c r="F35" s="94">
        <f>ROUND((SUM(BE99:BE100) + SUM(BE120:BE131)),  2)</f>
        <v>0</v>
      </c>
      <c r="G35" s="174"/>
      <c r="H35" s="174"/>
      <c r="I35" s="95">
        <v>0.2</v>
      </c>
      <c r="J35" s="94">
        <f>ROUND(((SUM(BE99:BE100) + SUM(BE120:BE131))*I35),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ROUND((SUM(BF99:BF100) + SUM(BF120:BF131)),  2)</f>
        <v>2208.64</v>
      </c>
      <c r="G36" s="174"/>
      <c r="H36" s="174"/>
      <c r="I36" s="95">
        <v>0.2</v>
      </c>
      <c r="J36" s="94">
        <f>ROUND(((SUM(BF99:BF100) + SUM(BF120:BF131))*I36),  2)</f>
        <v>441.73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ROUND((SUM(BG99:BG100) + SUM(BG120:BG131)),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ROUND((SUM(BH99:BH100) + SUM(BH120:BH131)),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ROUND((SUM(BI99:BI100) + SUM(BI120:BI131)),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2650.37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6"/>
      <c r="G85" s="236"/>
      <c r="H85" s="236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SO.02.2 - Elektroinštalácia extra</v>
      </c>
      <c r="F87" s="234"/>
      <c r="G87" s="234"/>
      <c r="H87" s="234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J120</f>
        <v>2208.6440000000002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1:31" s="2" customFormat="1" ht="21.75" customHeight="1">
      <c r="A97" s="174"/>
      <c r="B97" s="27"/>
      <c r="C97" s="174"/>
      <c r="D97" s="174"/>
      <c r="E97" s="174"/>
      <c r="F97" s="174"/>
      <c r="G97" s="174"/>
      <c r="H97" s="174"/>
      <c r="I97" s="174"/>
      <c r="J97" s="174"/>
      <c r="K97" s="174"/>
      <c r="L97" s="36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</row>
    <row r="98" spans="1:31" s="2" customFormat="1" ht="6.95" customHeight="1">
      <c r="A98" s="174"/>
      <c r="B98" s="27"/>
      <c r="C98" s="174"/>
      <c r="D98" s="174"/>
      <c r="E98" s="174"/>
      <c r="F98" s="174"/>
      <c r="G98" s="174"/>
      <c r="H98" s="174"/>
      <c r="I98" s="174"/>
      <c r="J98" s="174"/>
      <c r="K98" s="174"/>
      <c r="L98" s="36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</row>
    <row r="99" spans="1:31" s="2" customFormat="1" ht="29.25" customHeight="1">
      <c r="A99" s="174"/>
      <c r="B99" s="27"/>
      <c r="C99" s="106" t="s">
        <v>1449</v>
      </c>
      <c r="D99" s="174"/>
      <c r="E99" s="174"/>
      <c r="F99" s="174"/>
      <c r="G99" s="174"/>
      <c r="H99" s="174"/>
      <c r="I99" s="174"/>
      <c r="J99" s="178">
        <v>0</v>
      </c>
      <c r="K99" s="174"/>
      <c r="L99" s="36"/>
      <c r="N99" s="179" t="s">
        <v>35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</row>
    <row r="100" spans="1:31" s="2" customFormat="1" ht="18" customHeight="1">
      <c r="A100" s="174"/>
      <c r="B100" s="27"/>
      <c r="C100" s="174"/>
      <c r="D100" s="174"/>
      <c r="E100" s="174"/>
      <c r="F100" s="174"/>
      <c r="G100" s="174"/>
      <c r="H100" s="174"/>
      <c r="I100" s="174"/>
      <c r="J100" s="174"/>
      <c r="K100" s="174"/>
      <c r="L100" s="36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</row>
    <row r="101" spans="1:31" s="2" customFormat="1" ht="29.25" customHeight="1">
      <c r="A101" s="174"/>
      <c r="B101" s="27"/>
      <c r="C101" s="180" t="s">
        <v>1450</v>
      </c>
      <c r="D101" s="96"/>
      <c r="E101" s="96"/>
      <c r="F101" s="96"/>
      <c r="G101" s="96"/>
      <c r="H101" s="96"/>
      <c r="I101" s="96"/>
      <c r="J101" s="181">
        <f>ROUND(J96+J99,2)</f>
        <v>2208.64</v>
      </c>
      <c r="K101" s="96"/>
      <c r="L101" s="36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</row>
    <row r="102" spans="1:31" s="2" customFormat="1" ht="6.95" customHeight="1">
      <c r="A102" s="174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</row>
    <row r="106" spans="1:31" s="2" customFormat="1" ht="6.95" customHeight="1">
      <c r="A106" s="174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</row>
    <row r="107" spans="1:31" s="2" customFormat="1" ht="24.95" customHeight="1">
      <c r="A107" s="174"/>
      <c r="B107" s="27"/>
      <c r="C107" s="18" t="s">
        <v>129</v>
      </c>
      <c r="D107" s="174"/>
      <c r="E107" s="174"/>
      <c r="F107" s="174"/>
      <c r="G107" s="174"/>
      <c r="H107" s="174"/>
      <c r="I107" s="174"/>
      <c r="J107" s="174"/>
      <c r="K107" s="174"/>
      <c r="L107" s="36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</row>
    <row r="108" spans="1:31" s="2" customFormat="1" ht="6.95" customHeight="1">
      <c r="A108" s="174"/>
      <c r="B108" s="27"/>
      <c r="C108" s="174"/>
      <c r="D108" s="174"/>
      <c r="E108" s="174"/>
      <c r="F108" s="174"/>
      <c r="G108" s="174"/>
      <c r="H108" s="174"/>
      <c r="I108" s="174"/>
      <c r="J108" s="174"/>
      <c r="K108" s="174"/>
      <c r="L108" s="36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</row>
    <row r="109" spans="1:31" s="2" customFormat="1" ht="12" customHeight="1">
      <c r="A109" s="174"/>
      <c r="B109" s="27"/>
      <c r="C109" s="173" t="s">
        <v>12</v>
      </c>
      <c r="D109" s="174"/>
      <c r="E109" s="174"/>
      <c r="F109" s="174"/>
      <c r="G109" s="174"/>
      <c r="H109" s="174"/>
      <c r="I109" s="174"/>
      <c r="J109" s="174"/>
      <c r="K109" s="174"/>
      <c r="L109" s="36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0" spans="1:31" s="2" customFormat="1" ht="23.25" customHeight="1">
      <c r="A110" s="174"/>
      <c r="B110" s="27"/>
      <c r="C110" s="174"/>
      <c r="D110" s="174"/>
      <c r="E110" s="235" t="str">
        <f>E7</f>
        <v>PRÍSTAVBA A STAVEBNÉ ÚPRAVY MŠ LEDNICKÉ ROVNE</v>
      </c>
      <c r="F110" s="236"/>
      <c r="G110" s="236"/>
      <c r="H110" s="236"/>
      <c r="I110" s="174"/>
      <c r="J110" s="174"/>
      <c r="K110" s="174"/>
      <c r="L110" s="36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</row>
    <row r="111" spans="1:31" s="2" customFormat="1" ht="12" customHeight="1">
      <c r="A111" s="174"/>
      <c r="B111" s="27"/>
      <c r="C111" s="173" t="s">
        <v>106</v>
      </c>
      <c r="D111" s="174"/>
      <c r="E111" s="174"/>
      <c r="F111" s="174"/>
      <c r="G111" s="174"/>
      <c r="H111" s="174"/>
      <c r="I111" s="174"/>
      <c r="J111" s="174"/>
      <c r="K111" s="174"/>
      <c r="L111" s="36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</row>
    <row r="112" spans="1:31" s="2" customFormat="1" ht="16.5" customHeight="1">
      <c r="A112" s="174"/>
      <c r="B112" s="27"/>
      <c r="C112" s="174"/>
      <c r="D112" s="174"/>
      <c r="E112" s="221" t="str">
        <f>E9</f>
        <v>SO.02.2 - Elektroinštalácia extra</v>
      </c>
      <c r="F112" s="234"/>
      <c r="G112" s="234"/>
      <c r="H112" s="234"/>
      <c r="I112" s="174"/>
      <c r="J112" s="174"/>
      <c r="K112" s="174"/>
      <c r="L112" s="36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</row>
    <row r="113" spans="1:65" s="2" customFormat="1" ht="6.95" customHeight="1">
      <c r="A113" s="174"/>
      <c r="B113" s="27"/>
      <c r="C113" s="174"/>
      <c r="D113" s="174"/>
      <c r="E113" s="174"/>
      <c r="F113" s="174"/>
      <c r="G113" s="174"/>
      <c r="H113" s="174"/>
      <c r="I113" s="174"/>
      <c r="J113" s="174"/>
      <c r="K113" s="174"/>
      <c r="L113" s="36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</row>
    <row r="114" spans="1:65" s="2" customFormat="1" ht="12" customHeight="1">
      <c r="A114" s="174"/>
      <c r="B114" s="27"/>
      <c r="C114" s="173" t="s">
        <v>16</v>
      </c>
      <c r="D114" s="174"/>
      <c r="E114" s="174"/>
      <c r="F114" s="167" t="str">
        <f>F12</f>
        <v xml:space="preserve"> </v>
      </c>
      <c r="G114" s="174"/>
      <c r="H114" s="174"/>
      <c r="I114" s="173" t="s">
        <v>18</v>
      </c>
      <c r="J114" s="172">
        <f>IF(J12="","",J12)</f>
        <v>44210</v>
      </c>
      <c r="K114" s="17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65" s="2" customFormat="1" ht="6.95" customHeight="1">
      <c r="A115" s="174"/>
      <c r="B115" s="27"/>
      <c r="C115" s="174"/>
      <c r="D115" s="174"/>
      <c r="E115" s="174"/>
      <c r="F115" s="174"/>
      <c r="G115" s="174"/>
      <c r="H115" s="174"/>
      <c r="I115" s="174"/>
      <c r="J115" s="174"/>
      <c r="K115" s="174"/>
      <c r="L115" s="36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65" s="2" customFormat="1" ht="15.2" customHeight="1">
      <c r="A116" s="174"/>
      <c r="B116" s="27"/>
      <c r="C116" s="173" t="s">
        <v>19</v>
      </c>
      <c r="D116" s="174"/>
      <c r="E116" s="174"/>
      <c r="F116" s="167" t="str">
        <f>E15</f>
        <v>Obec Lednické Rovne</v>
      </c>
      <c r="G116" s="174"/>
      <c r="H116" s="174"/>
      <c r="I116" s="173" t="s">
        <v>26</v>
      </c>
      <c r="J116" s="169" t="str">
        <f>E21</f>
        <v xml:space="preserve"> </v>
      </c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65" s="2" customFormat="1" ht="15.2" customHeight="1">
      <c r="A117" s="174"/>
      <c r="B117" s="27"/>
      <c r="C117" s="173" t="s">
        <v>22</v>
      </c>
      <c r="D117" s="174"/>
      <c r="E117" s="174"/>
      <c r="F117" s="167" t="str">
        <f>IF(E18="","",E18)</f>
        <v>Last solution s.r.o.</v>
      </c>
      <c r="G117" s="174"/>
      <c r="H117" s="174"/>
      <c r="I117" s="173" t="s">
        <v>29</v>
      </c>
      <c r="J117" s="169" t="str">
        <f>E24</f>
        <v xml:space="preserve"> </v>
      </c>
      <c r="K117" s="174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65" s="2" customFormat="1" ht="10.35" customHeight="1">
      <c r="A118" s="174"/>
      <c r="B118" s="27"/>
      <c r="C118" s="174"/>
      <c r="D118" s="174"/>
      <c r="E118" s="174"/>
      <c r="F118" s="174"/>
      <c r="G118" s="174"/>
      <c r="H118" s="174"/>
      <c r="I118" s="174"/>
      <c r="J118" s="174"/>
      <c r="K118" s="174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pans="1:65" s="11" customFormat="1" ht="29.25" customHeight="1">
      <c r="A119" s="115"/>
      <c r="B119" s="116"/>
      <c r="C119" s="117" t="s">
        <v>130</v>
      </c>
      <c r="D119" s="118" t="s">
        <v>56</v>
      </c>
      <c r="E119" s="118" t="s">
        <v>52</v>
      </c>
      <c r="F119" s="118" t="s">
        <v>53</v>
      </c>
      <c r="G119" s="118" t="s">
        <v>131</v>
      </c>
      <c r="H119" s="118" t="s">
        <v>132</v>
      </c>
      <c r="I119" s="118" t="s">
        <v>133</v>
      </c>
      <c r="J119" s="119" t="s">
        <v>110</v>
      </c>
      <c r="K119" s="120" t="s">
        <v>134</v>
      </c>
      <c r="L119" s="121"/>
      <c r="M119" s="56" t="s">
        <v>1</v>
      </c>
      <c r="N119" s="57" t="s">
        <v>35</v>
      </c>
      <c r="O119" s="57" t="s">
        <v>135</v>
      </c>
      <c r="P119" s="57" t="s">
        <v>136</v>
      </c>
      <c r="Q119" s="57" t="s">
        <v>137</v>
      </c>
      <c r="R119" s="57" t="s">
        <v>138</v>
      </c>
      <c r="S119" s="57" t="s">
        <v>139</v>
      </c>
      <c r="T119" s="58" t="s">
        <v>140</v>
      </c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</row>
    <row r="120" spans="1:65" s="2" customFormat="1" ht="22.9" customHeight="1">
      <c r="A120" s="174"/>
      <c r="B120" s="27"/>
      <c r="C120" s="63" t="s">
        <v>111</v>
      </c>
      <c r="D120" s="174"/>
      <c r="E120" s="174"/>
      <c r="F120" s="174"/>
      <c r="G120" s="174"/>
      <c r="H120" s="174"/>
      <c r="I120" s="174"/>
      <c r="J120" s="122">
        <f>BK120</f>
        <v>2208.6440000000002</v>
      </c>
      <c r="K120" s="174"/>
      <c r="L120" s="27"/>
      <c r="M120" s="59"/>
      <c r="N120" s="50"/>
      <c r="O120" s="60"/>
      <c r="P120" s="123">
        <f>SUM(P121:P131)</f>
        <v>0</v>
      </c>
      <c r="Q120" s="60"/>
      <c r="R120" s="123">
        <f>SUM(R121:R131)</f>
        <v>0</v>
      </c>
      <c r="S120" s="60"/>
      <c r="T120" s="124">
        <f>SUM(T121:T131)</f>
        <v>0</v>
      </c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T120" s="14" t="s">
        <v>70</v>
      </c>
      <c r="AU120" s="14" t="s">
        <v>112</v>
      </c>
      <c r="BK120" s="125">
        <f>SUM(BK121:BK131)</f>
        <v>2208.6440000000002</v>
      </c>
    </row>
    <row r="121" spans="1:65" s="2" customFormat="1" ht="14.45" customHeight="1">
      <c r="A121" s="174"/>
      <c r="B121" s="138"/>
      <c r="C121" s="152" t="s">
        <v>79</v>
      </c>
      <c r="D121" s="152" t="s">
        <v>175</v>
      </c>
      <c r="E121" s="153" t="s">
        <v>464</v>
      </c>
      <c r="F121" s="154" t="s">
        <v>1517</v>
      </c>
      <c r="G121" s="155" t="s">
        <v>275</v>
      </c>
      <c r="H121" s="156">
        <v>150</v>
      </c>
      <c r="I121" s="156">
        <v>1.1930000000000001</v>
      </c>
      <c r="J121" s="156">
        <f t="shared" ref="J121:J131" si="0">ROUND(I121*H121,3)</f>
        <v>178.95</v>
      </c>
      <c r="K121" s="157"/>
      <c r="L121" s="158"/>
      <c r="M121" s="159" t="s">
        <v>1</v>
      </c>
      <c r="N121" s="160" t="s">
        <v>37</v>
      </c>
      <c r="O121" s="147">
        <v>0</v>
      </c>
      <c r="P121" s="147">
        <f t="shared" ref="P121:P131" si="1">O121*H121</f>
        <v>0</v>
      </c>
      <c r="Q121" s="147">
        <v>0</v>
      </c>
      <c r="R121" s="147">
        <f t="shared" ref="R121:R131" si="2">Q121*H121</f>
        <v>0</v>
      </c>
      <c r="S121" s="147">
        <v>0</v>
      </c>
      <c r="T121" s="148">
        <f t="shared" ref="T121:T131" si="3">S121*H121</f>
        <v>0</v>
      </c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R121" s="149" t="s">
        <v>161</v>
      </c>
      <c r="AT121" s="149" t="s">
        <v>175</v>
      </c>
      <c r="AU121" s="149" t="s">
        <v>71</v>
      </c>
      <c r="AY121" s="14" t="s">
        <v>143</v>
      </c>
      <c r="BE121" s="150">
        <f t="shared" ref="BE121:BE131" si="4">IF(N121="základná",J121,0)</f>
        <v>0</v>
      </c>
      <c r="BF121" s="150">
        <f t="shared" ref="BF121:BF131" si="5">IF(N121="znížená",J121,0)</f>
        <v>178.95</v>
      </c>
      <c r="BG121" s="150">
        <f t="shared" ref="BG121:BG131" si="6">IF(N121="zákl. prenesená",J121,0)</f>
        <v>0</v>
      </c>
      <c r="BH121" s="150">
        <f t="shared" ref="BH121:BH131" si="7">IF(N121="zníž. prenesená",J121,0)</f>
        <v>0</v>
      </c>
      <c r="BI121" s="150">
        <f t="shared" ref="BI121:BI131" si="8">IF(N121="nulová",J121,0)</f>
        <v>0</v>
      </c>
      <c r="BJ121" s="14" t="s">
        <v>152</v>
      </c>
      <c r="BK121" s="151">
        <f t="shared" ref="BK121:BK131" si="9">ROUND(I121*H121,3)</f>
        <v>178.95</v>
      </c>
      <c r="BL121" s="14" t="s">
        <v>151</v>
      </c>
      <c r="BM121" s="149" t="s">
        <v>152</v>
      </c>
    </row>
    <row r="122" spans="1:65" s="2" customFormat="1" ht="14.45" customHeight="1">
      <c r="A122" s="174"/>
      <c r="B122" s="138"/>
      <c r="C122" s="152" t="s">
        <v>152</v>
      </c>
      <c r="D122" s="152" t="s">
        <v>175</v>
      </c>
      <c r="E122" s="153" t="s">
        <v>1518</v>
      </c>
      <c r="F122" s="154" t="s">
        <v>1519</v>
      </c>
      <c r="G122" s="155" t="s">
        <v>172</v>
      </c>
      <c r="H122" s="156">
        <v>30</v>
      </c>
      <c r="I122" s="156">
        <v>8.0570000000000004</v>
      </c>
      <c r="J122" s="156">
        <f t="shared" si="0"/>
        <v>241.71</v>
      </c>
      <c r="K122" s="157"/>
      <c r="L122" s="158"/>
      <c r="M122" s="159" t="s">
        <v>1</v>
      </c>
      <c r="N122" s="160" t="s">
        <v>37</v>
      </c>
      <c r="O122" s="147">
        <v>0</v>
      </c>
      <c r="P122" s="147">
        <f t="shared" si="1"/>
        <v>0</v>
      </c>
      <c r="Q122" s="147">
        <v>0</v>
      </c>
      <c r="R122" s="147">
        <f t="shared" si="2"/>
        <v>0</v>
      </c>
      <c r="S122" s="147">
        <v>0</v>
      </c>
      <c r="T122" s="148">
        <f t="shared" si="3"/>
        <v>0</v>
      </c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R122" s="149" t="s">
        <v>161</v>
      </c>
      <c r="AT122" s="149" t="s">
        <v>175</v>
      </c>
      <c r="AU122" s="149" t="s">
        <v>71</v>
      </c>
      <c r="AY122" s="14" t="s">
        <v>143</v>
      </c>
      <c r="BE122" s="150">
        <f t="shared" si="4"/>
        <v>0</v>
      </c>
      <c r="BF122" s="150">
        <f t="shared" si="5"/>
        <v>241.71</v>
      </c>
      <c r="BG122" s="150">
        <f t="shared" si="6"/>
        <v>0</v>
      </c>
      <c r="BH122" s="150">
        <f t="shared" si="7"/>
        <v>0</v>
      </c>
      <c r="BI122" s="150">
        <f t="shared" si="8"/>
        <v>0</v>
      </c>
      <c r="BJ122" s="14" t="s">
        <v>152</v>
      </c>
      <c r="BK122" s="151">
        <f t="shared" si="9"/>
        <v>241.71</v>
      </c>
      <c r="BL122" s="14" t="s">
        <v>151</v>
      </c>
      <c r="BM122" s="149" t="s">
        <v>151</v>
      </c>
    </row>
    <row r="123" spans="1:65" s="2" customFormat="1" ht="24.2" customHeight="1">
      <c r="A123" s="174"/>
      <c r="B123" s="138"/>
      <c r="C123" s="152" t="s">
        <v>144</v>
      </c>
      <c r="D123" s="152" t="s">
        <v>175</v>
      </c>
      <c r="E123" s="153" t="s">
        <v>1520</v>
      </c>
      <c r="F123" s="154" t="s">
        <v>1521</v>
      </c>
      <c r="G123" s="155" t="s">
        <v>172</v>
      </c>
      <c r="H123" s="156">
        <v>5</v>
      </c>
      <c r="I123" s="156">
        <v>38.6</v>
      </c>
      <c r="J123" s="156">
        <f t="shared" si="0"/>
        <v>193</v>
      </c>
      <c r="K123" s="157"/>
      <c r="L123" s="158"/>
      <c r="M123" s="159" t="s">
        <v>1</v>
      </c>
      <c r="N123" s="160" t="s">
        <v>37</v>
      </c>
      <c r="O123" s="147">
        <v>0</v>
      </c>
      <c r="P123" s="147">
        <f t="shared" si="1"/>
        <v>0</v>
      </c>
      <c r="Q123" s="147">
        <v>0</v>
      </c>
      <c r="R123" s="147">
        <f t="shared" si="2"/>
        <v>0</v>
      </c>
      <c r="S123" s="147">
        <v>0</v>
      </c>
      <c r="T123" s="148">
        <f t="shared" si="3"/>
        <v>0</v>
      </c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R123" s="149" t="s">
        <v>161</v>
      </c>
      <c r="AT123" s="149" t="s">
        <v>175</v>
      </c>
      <c r="AU123" s="149" t="s">
        <v>71</v>
      </c>
      <c r="AY123" s="14" t="s">
        <v>143</v>
      </c>
      <c r="BE123" s="150">
        <f t="shared" si="4"/>
        <v>0</v>
      </c>
      <c r="BF123" s="150">
        <f t="shared" si="5"/>
        <v>193</v>
      </c>
      <c r="BG123" s="150">
        <f t="shared" si="6"/>
        <v>0</v>
      </c>
      <c r="BH123" s="150">
        <f t="shared" si="7"/>
        <v>0</v>
      </c>
      <c r="BI123" s="150">
        <f t="shared" si="8"/>
        <v>0</v>
      </c>
      <c r="BJ123" s="14" t="s">
        <v>152</v>
      </c>
      <c r="BK123" s="151">
        <f t="shared" si="9"/>
        <v>193</v>
      </c>
      <c r="BL123" s="14" t="s">
        <v>151</v>
      </c>
      <c r="BM123" s="149" t="s">
        <v>153</v>
      </c>
    </row>
    <row r="124" spans="1:65" s="2" customFormat="1" ht="14.45" customHeight="1">
      <c r="A124" s="174"/>
      <c r="B124" s="138"/>
      <c r="C124" s="152" t="s">
        <v>151</v>
      </c>
      <c r="D124" s="152" t="s">
        <v>175</v>
      </c>
      <c r="E124" s="153" t="s">
        <v>1522</v>
      </c>
      <c r="F124" s="154" t="s">
        <v>1523</v>
      </c>
      <c r="G124" s="155" t="s">
        <v>275</v>
      </c>
      <c r="H124" s="156">
        <v>164</v>
      </c>
      <c r="I124" s="156">
        <v>1.421</v>
      </c>
      <c r="J124" s="156">
        <f t="shared" si="0"/>
        <v>233.04400000000001</v>
      </c>
      <c r="K124" s="157"/>
      <c r="L124" s="158"/>
      <c r="M124" s="159" t="s">
        <v>1</v>
      </c>
      <c r="N124" s="160" t="s">
        <v>37</v>
      </c>
      <c r="O124" s="147">
        <v>0</v>
      </c>
      <c r="P124" s="147">
        <f t="shared" si="1"/>
        <v>0</v>
      </c>
      <c r="Q124" s="147">
        <v>0</v>
      </c>
      <c r="R124" s="147">
        <f t="shared" si="2"/>
        <v>0</v>
      </c>
      <c r="S124" s="147">
        <v>0</v>
      </c>
      <c r="T124" s="148">
        <f t="shared" si="3"/>
        <v>0</v>
      </c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R124" s="149" t="s">
        <v>161</v>
      </c>
      <c r="AT124" s="149" t="s">
        <v>175</v>
      </c>
      <c r="AU124" s="149" t="s">
        <v>71</v>
      </c>
      <c r="AY124" s="14" t="s">
        <v>143</v>
      </c>
      <c r="BE124" s="150">
        <f t="shared" si="4"/>
        <v>0</v>
      </c>
      <c r="BF124" s="150">
        <f t="shared" si="5"/>
        <v>233.04400000000001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4" t="s">
        <v>152</v>
      </c>
      <c r="BK124" s="151">
        <f t="shared" si="9"/>
        <v>233.04400000000001</v>
      </c>
      <c r="BL124" s="14" t="s">
        <v>151</v>
      </c>
      <c r="BM124" s="149" t="s">
        <v>161</v>
      </c>
    </row>
    <row r="125" spans="1:65" s="2" customFormat="1" ht="14.45" customHeight="1">
      <c r="A125" s="174"/>
      <c r="B125" s="138"/>
      <c r="C125" s="152" t="s">
        <v>181</v>
      </c>
      <c r="D125" s="152" t="s">
        <v>175</v>
      </c>
      <c r="E125" s="153" t="s">
        <v>1524</v>
      </c>
      <c r="F125" s="154" t="s">
        <v>1502</v>
      </c>
      <c r="G125" s="155" t="s">
        <v>275</v>
      </c>
      <c r="H125" s="156">
        <v>70</v>
      </c>
      <c r="I125" s="156">
        <v>0.68</v>
      </c>
      <c r="J125" s="156">
        <f t="shared" si="0"/>
        <v>47.6</v>
      </c>
      <c r="K125" s="157"/>
      <c r="L125" s="158"/>
      <c r="M125" s="159" t="s">
        <v>1</v>
      </c>
      <c r="N125" s="160" t="s">
        <v>37</v>
      </c>
      <c r="O125" s="147">
        <v>0</v>
      </c>
      <c r="P125" s="147">
        <f t="shared" si="1"/>
        <v>0</v>
      </c>
      <c r="Q125" s="147">
        <v>0</v>
      </c>
      <c r="R125" s="147">
        <f t="shared" si="2"/>
        <v>0</v>
      </c>
      <c r="S125" s="147">
        <v>0</v>
      </c>
      <c r="T125" s="148">
        <f t="shared" si="3"/>
        <v>0</v>
      </c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R125" s="149" t="s">
        <v>161</v>
      </c>
      <c r="AT125" s="149" t="s">
        <v>175</v>
      </c>
      <c r="AU125" s="149" t="s">
        <v>71</v>
      </c>
      <c r="AY125" s="14" t="s">
        <v>143</v>
      </c>
      <c r="BE125" s="150">
        <f t="shared" si="4"/>
        <v>0</v>
      </c>
      <c r="BF125" s="150">
        <f t="shared" si="5"/>
        <v>47.6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4" t="s">
        <v>152</v>
      </c>
      <c r="BK125" s="151">
        <f t="shared" si="9"/>
        <v>47.6</v>
      </c>
      <c r="BL125" s="14" t="s">
        <v>151</v>
      </c>
      <c r="BM125" s="149" t="s">
        <v>164</v>
      </c>
    </row>
    <row r="126" spans="1:65" s="2" customFormat="1" ht="14.45" customHeight="1">
      <c r="A126" s="174"/>
      <c r="B126" s="138"/>
      <c r="C126" s="152" t="s">
        <v>153</v>
      </c>
      <c r="D126" s="152" t="s">
        <v>175</v>
      </c>
      <c r="E126" s="153" t="s">
        <v>1525</v>
      </c>
      <c r="F126" s="154" t="s">
        <v>1526</v>
      </c>
      <c r="G126" s="155" t="s">
        <v>172</v>
      </c>
      <c r="H126" s="156">
        <v>100</v>
      </c>
      <c r="I126" s="156">
        <v>0.16</v>
      </c>
      <c r="J126" s="156">
        <f t="shared" si="0"/>
        <v>16</v>
      </c>
      <c r="K126" s="157"/>
      <c r="L126" s="158"/>
      <c r="M126" s="159" t="s">
        <v>1</v>
      </c>
      <c r="N126" s="160" t="s">
        <v>37</v>
      </c>
      <c r="O126" s="147">
        <v>0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R126" s="149" t="s">
        <v>161</v>
      </c>
      <c r="AT126" s="149" t="s">
        <v>175</v>
      </c>
      <c r="AU126" s="149" t="s">
        <v>71</v>
      </c>
      <c r="AY126" s="14" t="s">
        <v>143</v>
      </c>
      <c r="BE126" s="150">
        <f t="shared" si="4"/>
        <v>0</v>
      </c>
      <c r="BF126" s="150">
        <f t="shared" si="5"/>
        <v>16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152</v>
      </c>
      <c r="BK126" s="151">
        <f t="shared" si="9"/>
        <v>16</v>
      </c>
      <c r="BL126" s="14" t="s">
        <v>151</v>
      </c>
      <c r="BM126" s="149" t="s">
        <v>168</v>
      </c>
    </row>
    <row r="127" spans="1:65" s="2" customFormat="1" ht="14.45" customHeight="1">
      <c r="A127" s="174"/>
      <c r="B127" s="138"/>
      <c r="C127" s="152" t="s">
        <v>187</v>
      </c>
      <c r="D127" s="152" t="s">
        <v>175</v>
      </c>
      <c r="E127" s="153" t="s">
        <v>1527</v>
      </c>
      <c r="F127" s="154" t="s">
        <v>1528</v>
      </c>
      <c r="G127" s="155" t="s">
        <v>275</v>
      </c>
      <c r="H127" s="156">
        <v>20</v>
      </c>
      <c r="I127" s="156">
        <v>0.79100000000000004</v>
      </c>
      <c r="J127" s="156">
        <f t="shared" si="0"/>
        <v>15.82</v>
      </c>
      <c r="K127" s="157"/>
      <c r="L127" s="158"/>
      <c r="M127" s="159" t="s">
        <v>1</v>
      </c>
      <c r="N127" s="160" t="s">
        <v>37</v>
      </c>
      <c r="O127" s="147">
        <v>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R127" s="149" t="s">
        <v>161</v>
      </c>
      <c r="AT127" s="149" t="s">
        <v>175</v>
      </c>
      <c r="AU127" s="149" t="s">
        <v>71</v>
      </c>
      <c r="AY127" s="14" t="s">
        <v>143</v>
      </c>
      <c r="BE127" s="150">
        <f t="shared" si="4"/>
        <v>0</v>
      </c>
      <c r="BF127" s="150">
        <f t="shared" si="5"/>
        <v>15.82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152</v>
      </c>
      <c r="BK127" s="151">
        <f t="shared" si="9"/>
        <v>15.82</v>
      </c>
      <c r="BL127" s="14" t="s">
        <v>151</v>
      </c>
      <c r="BM127" s="149" t="s">
        <v>173</v>
      </c>
    </row>
    <row r="128" spans="1:65" s="2" customFormat="1" ht="14.45" customHeight="1">
      <c r="A128" s="174"/>
      <c r="B128" s="138"/>
      <c r="C128" s="152" t="s">
        <v>161</v>
      </c>
      <c r="D128" s="152" t="s">
        <v>175</v>
      </c>
      <c r="E128" s="153" t="s">
        <v>1529</v>
      </c>
      <c r="F128" s="154" t="s">
        <v>1530</v>
      </c>
      <c r="G128" s="155" t="s">
        <v>172</v>
      </c>
      <c r="H128" s="156">
        <v>5</v>
      </c>
      <c r="I128" s="156">
        <v>23.504000000000001</v>
      </c>
      <c r="J128" s="156">
        <f t="shared" si="0"/>
        <v>117.52</v>
      </c>
      <c r="K128" s="157"/>
      <c r="L128" s="158"/>
      <c r="M128" s="159" t="s">
        <v>1</v>
      </c>
      <c r="N128" s="160" t="s">
        <v>37</v>
      </c>
      <c r="O128" s="147">
        <v>0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R128" s="149" t="s">
        <v>161</v>
      </c>
      <c r="AT128" s="149" t="s">
        <v>175</v>
      </c>
      <c r="AU128" s="149" t="s">
        <v>71</v>
      </c>
      <c r="AY128" s="14" t="s">
        <v>143</v>
      </c>
      <c r="BE128" s="150">
        <f t="shared" si="4"/>
        <v>0</v>
      </c>
      <c r="BF128" s="150">
        <f t="shared" si="5"/>
        <v>117.52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152</v>
      </c>
      <c r="BK128" s="151">
        <f t="shared" si="9"/>
        <v>117.52</v>
      </c>
      <c r="BL128" s="14" t="s">
        <v>151</v>
      </c>
      <c r="BM128" s="149" t="s">
        <v>178</v>
      </c>
    </row>
    <row r="129" spans="1:65" s="2" customFormat="1" ht="14.45" customHeight="1">
      <c r="A129" s="174"/>
      <c r="B129" s="138"/>
      <c r="C129" s="139" t="s">
        <v>179</v>
      </c>
      <c r="D129" s="139" t="s">
        <v>147</v>
      </c>
      <c r="E129" s="186" t="s">
        <v>1531</v>
      </c>
      <c r="F129" s="141" t="s">
        <v>1532</v>
      </c>
      <c r="G129" s="142" t="s">
        <v>254</v>
      </c>
      <c r="H129" s="143">
        <v>1</v>
      </c>
      <c r="I129" s="143">
        <v>170</v>
      </c>
      <c r="J129" s="143">
        <f t="shared" si="0"/>
        <v>170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R129" s="149" t="s">
        <v>151</v>
      </c>
      <c r="AT129" s="149" t="s">
        <v>147</v>
      </c>
      <c r="AU129" s="149" t="s">
        <v>71</v>
      </c>
      <c r="AY129" s="14" t="s">
        <v>143</v>
      </c>
      <c r="BE129" s="150">
        <f t="shared" si="4"/>
        <v>0</v>
      </c>
      <c r="BF129" s="150">
        <f t="shared" si="5"/>
        <v>170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152</v>
      </c>
      <c r="BK129" s="151">
        <f t="shared" si="9"/>
        <v>170</v>
      </c>
      <c r="BL129" s="14" t="s">
        <v>151</v>
      </c>
      <c r="BM129" s="149" t="s">
        <v>184</v>
      </c>
    </row>
    <row r="130" spans="1:65" s="2" customFormat="1" ht="14.45" customHeight="1">
      <c r="A130" s="174"/>
      <c r="B130" s="138"/>
      <c r="C130" s="152" t="s">
        <v>164</v>
      </c>
      <c r="D130" s="152" t="s">
        <v>175</v>
      </c>
      <c r="E130" s="187" t="s">
        <v>1533</v>
      </c>
      <c r="F130" s="154" t="s">
        <v>1534</v>
      </c>
      <c r="G130" s="155" t="s">
        <v>254</v>
      </c>
      <c r="H130" s="156">
        <v>1</v>
      </c>
      <c r="I130" s="156">
        <v>95</v>
      </c>
      <c r="J130" s="156">
        <f t="shared" si="0"/>
        <v>95</v>
      </c>
      <c r="K130" s="157"/>
      <c r="L130" s="158"/>
      <c r="M130" s="159" t="s">
        <v>1</v>
      </c>
      <c r="N130" s="160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R130" s="149" t="s">
        <v>161</v>
      </c>
      <c r="AT130" s="149" t="s">
        <v>175</v>
      </c>
      <c r="AU130" s="149" t="s">
        <v>71</v>
      </c>
      <c r="AY130" s="14" t="s">
        <v>143</v>
      </c>
      <c r="BE130" s="150">
        <f t="shared" si="4"/>
        <v>0</v>
      </c>
      <c r="BF130" s="150">
        <f t="shared" si="5"/>
        <v>95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95</v>
      </c>
      <c r="BL130" s="14" t="s">
        <v>151</v>
      </c>
      <c r="BM130" s="149" t="s">
        <v>7</v>
      </c>
    </row>
    <row r="131" spans="1:65" s="2" customFormat="1" ht="14.45" customHeight="1">
      <c r="A131" s="174"/>
      <c r="B131" s="138"/>
      <c r="C131" s="139" t="s">
        <v>216</v>
      </c>
      <c r="D131" s="139" t="s">
        <v>147</v>
      </c>
      <c r="E131" s="186" t="s">
        <v>1535</v>
      </c>
      <c r="F131" s="141" t="s">
        <v>1536</v>
      </c>
      <c r="G131" s="142" t="s">
        <v>254</v>
      </c>
      <c r="H131" s="143">
        <v>1</v>
      </c>
      <c r="I131" s="143">
        <v>900</v>
      </c>
      <c r="J131" s="143">
        <f t="shared" si="0"/>
        <v>900</v>
      </c>
      <c r="K131" s="144"/>
      <c r="L131" s="27"/>
      <c r="M131" s="182" t="s">
        <v>1</v>
      </c>
      <c r="N131" s="183" t="s">
        <v>37</v>
      </c>
      <c r="O131" s="184">
        <v>0</v>
      </c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R131" s="149" t="s">
        <v>151</v>
      </c>
      <c r="AT131" s="149" t="s">
        <v>147</v>
      </c>
      <c r="AU131" s="149" t="s">
        <v>71</v>
      </c>
      <c r="AY131" s="14" t="s">
        <v>143</v>
      </c>
      <c r="BE131" s="150">
        <f t="shared" si="4"/>
        <v>0</v>
      </c>
      <c r="BF131" s="150">
        <f t="shared" si="5"/>
        <v>900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900</v>
      </c>
      <c r="BL131" s="14" t="s">
        <v>151</v>
      </c>
      <c r="BM131" s="149" t="s">
        <v>190</v>
      </c>
    </row>
    <row r="132" spans="1:65" s="2" customFormat="1" ht="6.95" customHeight="1">
      <c r="A132" s="174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7"/>
      <c r="M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</row>
  </sheetData>
  <mergeCells count="8">
    <mergeCell ref="E87:H87"/>
    <mergeCell ref="E110:H110"/>
    <mergeCell ref="E112:H112"/>
    <mergeCell ref="L2:V2"/>
    <mergeCell ref="E7:H7"/>
    <mergeCell ref="E9:H9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0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1538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1618</v>
      </c>
      <c r="F9" s="234"/>
      <c r="G9" s="234"/>
      <c r="H9" s="234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11317.3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J102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11317.3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customHeight="1">
      <c r="A35" s="174"/>
      <c r="B35" s="27"/>
      <c r="C35" s="174"/>
      <c r="D35" s="93" t="s">
        <v>35</v>
      </c>
      <c r="E35" s="173" t="s">
        <v>36</v>
      </c>
      <c r="F35" s="94">
        <f>ROUND((SUM(BE102:BE103) + SUM(BE123:BE159)),  2)</f>
        <v>0</v>
      </c>
      <c r="G35" s="174"/>
      <c r="H35" s="174"/>
      <c r="I35" s="95">
        <v>0.2</v>
      </c>
      <c r="J35" s="94">
        <f>ROUND(((SUM(BE102:BE103) + SUM(BE123:BE159))*I35),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ROUND((SUM(BF102:BF103) + SUM(BF123:BF159)),  2)</f>
        <v>11317.3</v>
      </c>
      <c r="G36" s="174"/>
      <c r="H36" s="174"/>
      <c r="I36" s="95">
        <v>0.2</v>
      </c>
      <c r="J36" s="94">
        <f>ROUND(((SUM(BF102:BF103) + SUM(BF123:BF159))*I36),  2)</f>
        <v>2263.46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ROUND((SUM(BG102:BG103) + SUM(BG123:BG159)),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ROUND((SUM(BH102:BH103) + SUM(BH123:BH159)),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ROUND((SUM(BI102:BI103) + SUM(BI123:BI159)),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13580.759999999998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6"/>
      <c r="G85" s="236"/>
      <c r="H85" s="236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Objekt0 - Zdravotechnika extra</v>
      </c>
      <c r="F87" s="234"/>
      <c r="G87" s="234"/>
      <c r="H87" s="234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J123</f>
        <v>11317.3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1:31" s="9" customFormat="1" ht="24.95" customHeight="1">
      <c r="B97" s="107"/>
      <c r="D97" s="108" t="s">
        <v>1539</v>
      </c>
      <c r="E97" s="109"/>
      <c r="F97" s="109"/>
      <c r="G97" s="109"/>
      <c r="H97" s="109"/>
      <c r="I97" s="109"/>
      <c r="J97" s="110">
        <f>J124</f>
        <v>2140.59</v>
      </c>
      <c r="L97" s="107"/>
    </row>
    <row r="98" spans="1:31" s="9" customFormat="1" ht="24.95" customHeight="1">
      <c r="B98" s="107"/>
      <c r="D98" s="108" t="s">
        <v>1540</v>
      </c>
      <c r="E98" s="109"/>
      <c r="F98" s="109"/>
      <c r="G98" s="109"/>
      <c r="H98" s="109"/>
      <c r="I98" s="109"/>
      <c r="J98" s="110">
        <f>J136</f>
        <v>9176.7099999999991</v>
      </c>
      <c r="L98" s="107"/>
    </row>
    <row r="99" spans="1:31" s="9" customFormat="1" ht="24.95" customHeight="1">
      <c r="B99" s="107"/>
      <c r="D99" s="108" t="s">
        <v>1541</v>
      </c>
      <c r="E99" s="109"/>
      <c r="F99" s="109"/>
      <c r="G99" s="109"/>
      <c r="H99" s="109"/>
      <c r="I99" s="109"/>
      <c r="J99" s="110">
        <f>J159</f>
        <v>0</v>
      </c>
      <c r="L99" s="107"/>
    </row>
    <row r="100" spans="1:31" s="2" customFormat="1" ht="21.75" customHeight="1">
      <c r="A100" s="174"/>
      <c r="B100" s="27"/>
      <c r="C100" s="174"/>
      <c r="D100" s="174"/>
      <c r="E100" s="174"/>
      <c r="F100" s="174"/>
      <c r="G100" s="174"/>
      <c r="H100" s="174"/>
      <c r="I100" s="174"/>
      <c r="J100" s="174"/>
      <c r="K100" s="174"/>
      <c r="L100" s="36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</row>
    <row r="101" spans="1:31" s="2" customFormat="1" ht="6.95" customHeight="1">
      <c r="A101" s="174"/>
      <c r="B101" s="27"/>
      <c r="C101" s="174"/>
      <c r="D101" s="174"/>
      <c r="E101" s="174"/>
      <c r="F101" s="174"/>
      <c r="G101" s="174"/>
      <c r="H101" s="174"/>
      <c r="I101" s="174"/>
      <c r="J101" s="174"/>
      <c r="K101" s="174"/>
      <c r="L101" s="36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</row>
    <row r="102" spans="1:31" s="2" customFormat="1" ht="29.25" customHeight="1">
      <c r="A102" s="174"/>
      <c r="B102" s="27"/>
      <c r="C102" s="106" t="s">
        <v>1449</v>
      </c>
      <c r="D102" s="174"/>
      <c r="E102" s="174"/>
      <c r="F102" s="174"/>
      <c r="G102" s="174"/>
      <c r="H102" s="174"/>
      <c r="I102" s="174"/>
      <c r="J102" s="178">
        <v>0</v>
      </c>
      <c r="K102" s="174"/>
      <c r="L102" s="36"/>
      <c r="N102" s="179" t="s">
        <v>35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</row>
    <row r="103" spans="1:31" s="2" customFormat="1" ht="18" customHeight="1">
      <c r="A103" s="174"/>
      <c r="B103" s="27"/>
      <c r="C103" s="174"/>
      <c r="D103" s="174"/>
      <c r="E103" s="174"/>
      <c r="F103" s="174"/>
      <c r="G103" s="174"/>
      <c r="H103" s="174"/>
      <c r="I103" s="174"/>
      <c r="J103" s="174"/>
      <c r="K103" s="174"/>
      <c r="L103" s="36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</row>
    <row r="104" spans="1:31" s="2" customFormat="1" ht="29.25" customHeight="1">
      <c r="A104" s="174"/>
      <c r="B104" s="27"/>
      <c r="C104" s="180" t="s">
        <v>1450</v>
      </c>
      <c r="D104" s="96"/>
      <c r="E104" s="96"/>
      <c r="F104" s="96"/>
      <c r="G104" s="96"/>
      <c r="H104" s="96"/>
      <c r="I104" s="96"/>
      <c r="J104" s="181">
        <f>ROUND(J96+J102,2)</f>
        <v>11317.3</v>
      </c>
      <c r="K104" s="96"/>
      <c r="L104" s="36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</row>
    <row r="105" spans="1:31" s="2" customFormat="1" ht="6.95" customHeight="1">
      <c r="A105" s="174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</row>
    <row r="109" spans="1:31" s="2" customFormat="1" ht="6.95" customHeight="1">
      <c r="A109" s="174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0" spans="1:31" s="2" customFormat="1" ht="24.95" customHeight="1">
      <c r="A110" s="174"/>
      <c r="B110" s="27"/>
      <c r="C110" s="18" t="s">
        <v>129</v>
      </c>
      <c r="D110" s="174"/>
      <c r="E110" s="174"/>
      <c r="F110" s="174"/>
      <c r="G110" s="174"/>
      <c r="H110" s="174"/>
      <c r="I110" s="174"/>
      <c r="J110" s="174"/>
      <c r="K110" s="174"/>
      <c r="L110" s="36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</row>
    <row r="111" spans="1:31" s="2" customFormat="1" ht="6.95" customHeight="1">
      <c r="A111" s="174"/>
      <c r="B111" s="27"/>
      <c r="C111" s="174"/>
      <c r="D111" s="174"/>
      <c r="E111" s="174"/>
      <c r="F111" s="174"/>
      <c r="G111" s="174"/>
      <c r="H111" s="174"/>
      <c r="I111" s="174"/>
      <c r="J111" s="174"/>
      <c r="K111" s="174"/>
      <c r="L111" s="36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</row>
    <row r="112" spans="1:31" s="2" customFormat="1" ht="12" customHeight="1">
      <c r="A112" s="174"/>
      <c r="B112" s="27"/>
      <c r="C112" s="173" t="s">
        <v>12</v>
      </c>
      <c r="D112" s="174"/>
      <c r="E112" s="174"/>
      <c r="F112" s="174"/>
      <c r="G112" s="174"/>
      <c r="H112" s="174"/>
      <c r="I112" s="174"/>
      <c r="J112" s="174"/>
      <c r="K112" s="174"/>
      <c r="L112" s="36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</row>
    <row r="113" spans="1:65" s="2" customFormat="1" ht="23.25" customHeight="1">
      <c r="A113" s="174"/>
      <c r="B113" s="27"/>
      <c r="C113" s="174"/>
      <c r="D113" s="174"/>
      <c r="E113" s="235" t="str">
        <f>E7</f>
        <v>PRÍSTAVBA A STAVEBNÉ ÚPRAVY MŠ LEDNICKÉ ROVNE</v>
      </c>
      <c r="F113" s="236"/>
      <c r="G113" s="236"/>
      <c r="H113" s="236"/>
      <c r="I113" s="174"/>
      <c r="J113" s="174"/>
      <c r="K113" s="174"/>
      <c r="L113" s="36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</row>
    <row r="114" spans="1:65" s="2" customFormat="1" ht="12" customHeight="1">
      <c r="A114" s="174"/>
      <c r="B114" s="27"/>
      <c r="C114" s="173" t="s">
        <v>106</v>
      </c>
      <c r="D114" s="174"/>
      <c r="E114" s="174"/>
      <c r="F114" s="174"/>
      <c r="G114" s="174"/>
      <c r="H114" s="174"/>
      <c r="I114" s="174"/>
      <c r="J114" s="174"/>
      <c r="K114" s="17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65" s="2" customFormat="1" ht="16.5" customHeight="1">
      <c r="A115" s="174"/>
      <c r="B115" s="27"/>
      <c r="C115" s="174"/>
      <c r="D115" s="174"/>
      <c r="E115" s="221" t="str">
        <f>E9</f>
        <v>Objekt0 - Zdravotechnika extra</v>
      </c>
      <c r="F115" s="234"/>
      <c r="G115" s="234"/>
      <c r="H115" s="234"/>
      <c r="I115" s="174"/>
      <c r="J115" s="174"/>
      <c r="K115" s="174"/>
      <c r="L115" s="36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65" s="2" customFormat="1" ht="6.95" customHeight="1">
      <c r="A116" s="174"/>
      <c r="B116" s="27"/>
      <c r="C116" s="174"/>
      <c r="D116" s="174"/>
      <c r="E116" s="174"/>
      <c r="F116" s="174"/>
      <c r="G116" s="174"/>
      <c r="H116" s="174"/>
      <c r="I116" s="174"/>
      <c r="J116" s="174"/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65" s="2" customFormat="1" ht="12" customHeight="1">
      <c r="A117" s="174"/>
      <c r="B117" s="27"/>
      <c r="C117" s="173" t="s">
        <v>16</v>
      </c>
      <c r="D117" s="174"/>
      <c r="E117" s="174"/>
      <c r="F117" s="167" t="str">
        <f>F12</f>
        <v xml:space="preserve"> </v>
      </c>
      <c r="G117" s="174"/>
      <c r="H117" s="174"/>
      <c r="I117" s="173" t="s">
        <v>18</v>
      </c>
      <c r="J117" s="172">
        <f>IF(J12="","",J12)</f>
        <v>44210</v>
      </c>
      <c r="K117" s="174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65" s="2" customFormat="1" ht="6.95" customHeight="1">
      <c r="A118" s="174"/>
      <c r="B118" s="27"/>
      <c r="C118" s="174"/>
      <c r="D118" s="174"/>
      <c r="E118" s="174"/>
      <c r="F118" s="174"/>
      <c r="G118" s="174"/>
      <c r="H118" s="174"/>
      <c r="I118" s="174"/>
      <c r="J118" s="174"/>
      <c r="K118" s="174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pans="1:65" s="2" customFormat="1" ht="15.2" customHeight="1">
      <c r="A119" s="174"/>
      <c r="B119" s="27"/>
      <c r="C119" s="173" t="s">
        <v>19</v>
      </c>
      <c r="D119" s="174"/>
      <c r="E119" s="174"/>
      <c r="F119" s="167" t="str">
        <f>E15</f>
        <v>Obec Lednické Rovne</v>
      </c>
      <c r="G119" s="174"/>
      <c r="H119" s="174"/>
      <c r="I119" s="173" t="s">
        <v>26</v>
      </c>
      <c r="J119" s="169" t="str">
        <f>E21</f>
        <v xml:space="preserve"> </v>
      </c>
      <c r="K119" s="174"/>
      <c r="L119" s="36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pans="1:65" s="2" customFormat="1" ht="15.2" customHeight="1">
      <c r="A120" s="174"/>
      <c r="B120" s="27"/>
      <c r="C120" s="173" t="s">
        <v>22</v>
      </c>
      <c r="D120" s="174"/>
      <c r="E120" s="174"/>
      <c r="F120" s="167" t="str">
        <f>IF(E18="","",E18)</f>
        <v>Last solution s.r.o.</v>
      </c>
      <c r="G120" s="174"/>
      <c r="H120" s="174"/>
      <c r="I120" s="173" t="s">
        <v>29</v>
      </c>
      <c r="J120" s="169" t="str">
        <f>E24</f>
        <v xml:space="preserve"> </v>
      </c>
      <c r="K120" s="174"/>
      <c r="L120" s="36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</row>
    <row r="121" spans="1:65" s="2" customFormat="1" ht="10.35" customHeight="1">
      <c r="A121" s="174"/>
      <c r="B121" s="27"/>
      <c r="C121" s="174"/>
      <c r="D121" s="174"/>
      <c r="E121" s="174"/>
      <c r="F121" s="174"/>
      <c r="G121" s="174"/>
      <c r="H121" s="174"/>
      <c r="I121" s="174"/>
      <c r="J121" s="174"/>
      <c r="K121" s="174"/>
      <c r="L121" s="36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</row>
    <row r="122" spans="1:65" s="11" customFormat="1" ht="29.25" customHeight="1">
      <c r="A122" s="115"/>
      <c r="B122" s="116"/>
      <c r="C122" s="117" t="s">
        <v>130</v>
      </c>
      <c r="D122" s="118" t="s">
        <v>56</v>
      </c>
      <c r="E122" s="118" t="s">
        <v>52</v>
      </c>
      <c r="F122" s="118" t="s">
        <v>53</v>
      </c>
      <c r="G122" s="118" t="s">
        <v>131</v>
      </c>
      <c r="H122" s="118" t="s">
        <v>132</v>
      </c>
      <c r="I122" s="118" t="s">
        <v>133</v>
      </c>
      <c r="J122" s="119" t="s">
        <v>110</v>
      </c>
      <c r="K122" s="120" t="s">
        <v>134</v>
      </c>
      <c r="L122" s="121"/>
      <c r="M122" s="56" t="s">
        <v>1</v>
      </c>
      <c r="N122" s="57" t="s">
        <v>35</v>
      </c>
      <c r="O122" s="57" t="s">
        <v>135</v>
      </c>
      <c r="P122" s="57" t="s">
        <v>136</v>
      </c>
      <c r="Q122" s="57" t="s">
        <v>137</v>
      </c>
      <c r="R122" s="57" t="s">
        <v>138</v>
      </c>
      <c r="S122" s="57" t="s">
        <v>139</v>
      </c>
      <c r="T122" s="58" t="s">
        <v>140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174"/>
      <c r="B123" s="27"/>
      <c r="C123" s="63" t="s">
        <v>111</v>
      </c>
      <c r="D123" s="174"/>
      <c r="E123" s="174"/>
      <c r="F123" s="174"/>
      <c r="G123" s="174"/>
      <c r="H123" s="174"/>
      <c r="I123" s="174"/>
      <c r="J123" s="122">
        <f>BK123</f>
        <v>11317.3</v>
      </c>
      <c r="K123" s="174"/>
      <c r="L123" s="27"/>
      <c r="M123" s="59"/>
      <c r="N123" s="50"/>
      <c r="O123" s="60"/>
      <c r="P123" s="123">
        <f>P124+P136+P159</f>
        <v>0</v>
      </c>
      <c r="Q123" s="60"/>
      <c r="R123" s="123">
        <f>R124+R136+R159</f>
        <v>0</v>
      </c>
      <c r="S123" s="60"/>
      <c r="T123" s="124">
        <f>T124+T136+T159</f>
        <v>0</v>
      </c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T123" s="14" t="s">
        <v>70</v>
      </c>
      <c r="AU123" s="14" t="s">
        <v>112</v>
      </c>
      <c r="BK123" s="125">
        <f>BK124+BK136+BK159</f>
        <v>11317.3</v>
      </c>
    </row>
    <row r="124" spans="1:65" s="12" customFormat="1" ht="25.9" customHeight="1">
      <c r="B124" s="126"/>
      <c r="D124" s="127" t="s">
        <v>70</v>
      </c>
      <c r="E124" s="128" t="s">
        <v>1485</v>
      </c>
      <c r="F124" s="128" t="s">
        <v>1542</v>
      </c>
      <c r="J124" s="129">
        <f>BK124</f>
        <v>2140.59</v>
      </c>
      <c r="L124" s="126"/>
      <c r="M124" s="130"/>
      <c r="N124" s="131"/>
      <c r="O124" s="131"/>
      <c r="P124" s="132">
        <f>SUM(P125:P135)</f>
        <v>0</v>
      </c>
      <c r="Q124" s="131"/>
      <c r="R124" s="132">
        <f>SUM(R125:R135)</f>
        <v>0</v>
      </c>
      <c r="S124" s="131"/>
      <c r="T124" s="133">
        <f>SUM(T125:T135)</f>
        <v>0</v>
      </c>
      <c r="AR124" s="127" t="s">
        <v>79</v>
      </c>
      <c r="AT124" s="134" t="s">
        <v>70</v>
      </c>
      <c r="AU124" s="134" t="s">
        <v>71</v>
      </c>
      <c r="AY124" s="127" t="s">
        <v>143</v>
      </c>
      <c r="BK124" s="135">
        <f>SUM(BK125:BK135)</f>
        <v>2140.59</v>
      </c>
    </row>
    <row r="125" spans="1:65" s="2" customFormat="1" ht="14.45" customHeight="1">
      <c r="A125" s="174"/>
      <c r="B125" s="138"/>
      <c r="C125" s="152" t="s">
        <v>79</v>
      </c>
      <c r="D125" s="152" t="s">
        <v>175</v>
      </c>
      <c r="E125" s="153" t="s">
        <v>1543</v>
      </c>
      <c r="F125" s="154" t="s">
        <v>1544</v>
      </c>
      <c r="G125" s="155" t="s">
        <v>172</v>
      </c>
      <c r="H125" s="156">
        <v>3</v>
      </c>
      <c r="I125" s="156">
        <v>45.6</v>
      </c>
      <c r="J125" s="156">
        <f t="shared" ref="J125:J135" si="0">ROUND(I125*H125,3)</f>
        <v>136.80000000000001</v>
      </c>
      <c r="K125" s="157"/>
      <c r="L125" s="158"/>
      <c r="M125" s="159" t="s">
        <v>1</v>
      </c>
      <c r="N125" s="160" t="s">
        <v>37</v>
      </c>
      <c r="O125" s="147">
        <v>0</v>
      </c>
      <c r="P125" s="147">
        <f t="shared" ref="P125:P135" si="1">O125*H125</f>
        <v>0</v>
      </c>
      <c r="Q125" s="147">
        <v>0</v>
      </c>
      <c r="R125" s="147">
        <f t="shared" ref="R125:R135" si="2">Q125*H125</f>
        <v>0</v>
      </c>
      <c r="S125" s="147">
        <v>0</v>
      </c>
      <c r="T125" s="148">
        <f t="shared" ref="T125:T135" si="3">S125*H125</f>
        <v>0</v>
      </c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R125" s="149" t="s">
        <v>161</v>
      </c>
      <c r="AT125" s="149" t="s">
        <v>175</v>
      </c>
      <c r="AU125" s="149" t="s">
        <v>79</v>
      </c>
      <c r="AY125" s="14" t="s">
        <v>143</v>
      </c>
      <c r="BE125" s="150">
        <f t="shared" ref="BE125:BE135" si="4">IF(N125="základná",J125,0)</f>
        <v>0</v>
      </c>
      <c r="BF125" s="150">
        <f t="shared" ref="BF125:BF135" si="5">IF(N125="znížená",J125,0)</f>
        <v>136.80000000000001</v>
      </c>
      <c r="BG125" s="150">
        <f t="shared" ref="BG125:BG135" si="6">IF(N125="zákl. prenesená",J125,0)</f>
        <v>0</v>
      </c>
      <c r="BH125" s="150">
        <f t="shared" ref="BH125:BH135" si="7">IF(N125="zníž. prenesená",J125,0)</f>
        <v>0</v>
      </c>
      <c r="BI125" s="150">
        <f t="shared" ref="BI125:BI135" si="8">IF(N125="nulová",J125,0)</f>
        <v>0</v>
      </c>
      <c r="BJ125" s="14" t="s">
        <v>152</v>
      </c>
      <c r="BK125" s="151">
        <f t="shared" ref="BK125:BK135" si="9">ROUND(I125*H125,3)</f>
        <v>136.80000000000001</v>
      </c>
      <c r="BL125" s="14" t="s">
        <v>151</v>
      </c>
      <c r="BM125" s="149" t="s">
        <v>152</v>
      </c>
    </row>
    <row r="126" spans="1:65" s="2" customFormat="1" ht="14.45" customHeight="1">
      <c r="A126" s="174"/>
      <c r="B126" s="138"/>
      <c r="C126" s="152" t="s">
        <v>152</v>
      </c>
      <c r="D126" s="152" t="s">
        <v>175</v>
      </c>
      <c r="E126" s="153" t="s">
        <v>1545</v>
      </c>
      <c r="F126" s="154" t="s">
        <v>1546</v>
      </c>
      <c r="G126" s="155" t="s">
        <v>172</v>
      </c>
      <c r="H126" s="156">
        <v>8</v>
      </c>
      <c r="I126" s="156">
        <v>27.38</v>
      </c>
      <c r="J126" s="156">
        <f t="shared" si="0"/>
        <v>219.04</v>
      </c>
      <c r="K126" s="157"/>
      <c r="L126" s="158"/>
      <c r="M126" s="159" t="s">
        <v>1</v>
      </c>
      <c r="N126" s="160" t="s">
        <v>37</v>
      </c>
      <c r="O126" s="147">
        <v>0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R126" s="149" t="s">
        <v>161</v>
      </c>
      <c r="AT126" s="149" t="s">
        <v>175</v>
      </c>
      <c r="AU126" s="149" t="s">
        <v>79</v>
      </c>
      <c r="AY126" s="14" t="s">
        <v>143</v>
      </c>
      <c r="BE126" s="150">
        <f t="shared" si="4"/>
        <v>0</v>
      </c>
      <c r="BF126" s="150">
        <f t="shared" si="5"/>
        <v>219.04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152</v>
      </c>
      <c r="BK126" s="151">
        <f t="shared" si="9"/>
        <v>219.04</v>
      </c>
      <c r="BL126" s="14" t="s">
        <v>151</v>
      </c>
      <c r="BM126" s="149" t="s">
        <v>151</v>
      </c>
    </row>
    <row r="127" spans="1:65" s="2" customFormat="1" ht="14.45" customHeight="1">
      <c r="A127" s="174"/>
      <c r="B127" s="138"/>
      <c r="C127" s="152" t="s">
        <v>144</v>
      </c>
      <c r="D127" s="152" t="s">
        <v>175</v>
      </c>
      <c r="E127" s="153" t="s">
        <v>1547</v>
      </c>
      <c r="F127" s="154" t="s">
        <v>1548</v>
      </c>
      <c r="G127" s="155" t="s">
        <v>172</v>
      </c>
      <c r="H127" s="156">
        <v>8</v>
      </c>
      <c r="I127" s="156">
        <v>27.38</v>
      </c>
      <c r="J127" s="156">
        <f t="shared" si="0"/>
        <v>219.04</v>
      </c>
      <c r="K127" s="157"/>
      <c r="L127" s="158"/>
      <c r="M127" s="159" t="s">
        <v>1</v>
      </c>
      <c r="N127" s="160" t="s">
        <v>37</v>
      </c>
      <c r="O127" s="147">
        <v>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R127" s="149" t="s">
        <v>161</v>
      </c>
      <c r="AT127" s="149" t="s">
        <v>175</v>
      </c>
      <c r="AU127" s="149" t="s">
        <v>79</v>
      </c>
      <c r="AY127" s="14" t="s">
        <v>143</v>
      </c>
      <c r="BE127" s="150">
        <f t="shared" si="4"/>
        <v>0</v>
      </c>
      <c r="BF127" s="150">
        <f t="shared" si="5"/>
        <v>219.04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152</v>
      </c>
      <c r="BK127" s="151">
        <f t="shared" si="9"/>
        <v>219.04</v>
      </c>
      <c r="BL127" s="14" t="s">
        <v>151</v>
      </c>
      <c r="BM127" s="149" t="s">
        <v>153</v>
      </c>
    </row>
    <row r="128" spans="1:65" s="2" customFormat="1" ht="14.45" customHeight="1">
      <c r="A128" s="174"/>
      <c r="B128" s="138"/>
      <c r="C128" s="152" t="s">
        <v>151</v>
      </c>
      <c r="D128" s="152" t="s">
        <v>175</v>
      </c>
      <c r="E128" s="153" t="s">
        <v>1549</v>
      </c>
      <c r="F128" s="154" t="s">
        <v>1550</v>
      </c>
      <c r="G128" s="155" t="s">
        <v>172</v>
      </c>
      <c r="H128" s="156">
        <v>14</v>
      </c>
      <c r="I128" s="156">
        <v>20.399999999999999</v>
      </c>
      <c r="J128" s="156">
        <f t="shared" si="0"/>
        <v>285.60000000000002</v>
      </c>
      <c r="K128" s="157"/>
      <c r="L128" s="158"/>
      <c r="M128" s="159" t="s">
        <v>1</v>
      </c>
      <c r="N128" s="160" t="s">
        <v>37</v>
      </c>
      <c r="O128" s="147">
        <v>0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R128" s="149" t="s">
        <v>161</v>
      </c>
      <c r="AT128" s="149" t="s">
        <v>175</v>
      </c>
      <c r="AU128" s="149" t="s">
        <v>79</v>
      </c>
      <c r="AY128" s="14" t="s">
        <v>143</v>
      </c>
      <c r="BE128" s="150">
        <f t="shared" si="4"/>
        <v>0</v>
      </c>
      <c r="BF128" s="150">
        <f t="shared" si="5"/>
        <v>285.60000000000002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152</v>
      </c>
      <c r="BK128" s="151">
        <f t="shared" si="9"/>
        <v>285.60000000000002</v>
      </c>
      <c r="BL128" s="14" t="s">
        <v>151</v>
      </c>
      <c r="BM128" s="149" t="s">
        <v>161</v>
      </c>
    </row>
    <row r="129" spans="1:65" s="2" customFormat="1" ht="14.45" customHeight="1">
      <c r="A129" s="174"/>
      <c r="B129" s="138"/>
      <c r="C129" s="152" t="s">
        <v>181</v>
      </c>
      <c r="D129" s="152" t="s">
        <v>175</v>
      </c>
      <c r="E129" s="153" t="s">
        <v>1551</v>
      </c>
      <c r="F129" s="154" t="s">
        <v>1552</v>
      </c>
      <c r="G129" s="155" t="s">
        <v>172</v>
      </c>
      <c r="H129" s="156">
        <v>8</v>
      </c>
      <c r="I129" s="156">
        <v>25.12</v>
      </c>
      <c r="J129" s="156">
        <f t="shared" si="0"/>
        <v>200.96</v>
      </c>
      <c r="K129" s="157"/>
      <c r="L129" s="158"/>
      <c r="M129" s="159" t="s">
        <v>1</v>
      </c>
      <c r="N129" s="160" t="s">
        <v>37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R129" s="149" t="s">
        <v>161</v>
      </c>
      <c r="AT129" s="149" t="s">
        <v>175</v>
      </c>
      <c r="AU129" s="149" t="s">
        <v>79</v>
      </c>
      <c r="AY129" s="14" t="s">
        <v>143</v>
      </c>
      <c r="BE129" s="150">
        <f t="shared" si="4"/>
        <v>0</v>
      </c>
      <c r="BF129" s="150">
        <f t="shared" si="5"/>
        <v>200.96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152</v>
      </c>
      <c r="BK129" s="151">
        <f t="shared" si="9"/>
        <v>200.96</v>
      </c>
      <c r="BL129" s="14" t="s">
        <v>151</v>
      </c>
      <c r="BM129" s="149" t="s">
        <v>164</v>
      </c>
    </row>
    <row r="130" spans="1:65" s="2" customFormat="1" ht="14.45" customHeight="1">
      <c r="A130" s="174"/>
      <c r="B130" s="138"/>
      <c r="C130" s="152" t="s">
        <v>153</v>
      </c>
      <c r="D130" s="152" t="s">
        <v>175</v>
      </c>
      <c r="E130" s="153" t="s">
        <v>1553</v>
      </c>
      <c r="F130" s="154" t="s">
        <v>1554</v>
      </c>
      <c r="G130" s="155" t="s">
        <v>172</v>
      </c>
      <c r="H130" s="156">
        <v>3</v>
      </c>
      <c r="I130" s="156">
        <v>20.329999999999998</v>
      </c>
      <c r="J130" s="156">
        <f t="shared" si="0"/>
        <v>60.99</v>
      </c>
      <c r="K130" s="157"/>
      <c r="L130" s="158"/>
      <c r="M130" s="159" t="s">
        <v>1</v>
      </c>
      <c r="N130" s="160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R130" s="149" t="s">
        <v>161</v>
      </c>
      <c r="AT130" s="149" t="s">
        <v>175</v>
      </c>
      <c r="AU130" s="149" t="s">
        <v>79</v>
      </c>
      <c r="AY130" s="14" t="s">
        <v>143</v>
      </c>
      <c r="BE130" s="150">
        <f t="shared" si="4"/>
        <v>0</v>
      </c>
      <c r="BF130" s="150">
        <f t="shared" si="5"/>
        <v>60.99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60.99</v>
      </c>
      <c r="BL130" s="14" t="s">
        <v>151</v>
      </c>
      <c r="BM130" s="149" t="s">
        <v>168</v>
      </c>
    </row>
    <row r="131" spans="1:65" s="2" customFormat="1" ht="14.45" customHeight="1">
      <c r="A131" s="174"/>
      <c r="B131" s="138"/>
      <c r="C131" s="152" t="s">
        <v>187</v>
      </c>
      <c r="D131" s="152" t="s">
        <v>175</v>
      </c>
      <c r="E131" s="153" t="s">
        <v>1555</v>
      </c>
      <c r="F131" s="154" t="s">
        <v>1556</v>
      </c>
      <c r="G131" s="155" t="s">
        <v>172</v>
      </c>
      <c r="H131" s="156">
        <v>3</v>
      </c>
      <c r="I131" s="156">
        <v>9.6999999999999993</v>
      </c>
      <c r="J131" s="156">
        <f t="shared" si="0"/>
        <v>29.1</v>
      </c>
      <c r="K131" s="157"/>
      <c r="L131" s="158"/>
      <c r="M131" s="159" t="s">
        <v>1</v>
      </c>
      <c r="N131" s="160" t="s">
        <v>37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R131" s="149" t="s">
        <v>161</v>
      </c>
      <c r="AT131" s="149" t="s">
        <v>175</v>
      </c>
      <c r="AU131" s="149" t="s">
        <v>79</v>
      </c>
      <c r="AY131" s="14" t="s">
        <v>143</v>
      </c>
      <c r="BE131" s="150">
        <f t="shared" si="4"/>
        <v>0</v>
      </c>
      <c r="BF131" s="150">
        <f t="shared" si="5"/>
        <v>29.1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29.1</v>
      </c>
      <c r="BL131" s="14" t="s">
        <v>151</v>
      </c>
      <c r="BM131" s="149" t="s">
        <v>173</v>
      </c>
    </row>
    <row r="132" spans="1:65" s="2" customFormat="1" ht="14.45" customHeight="1">
      <c r="A132" s="174"/>
      <c r="B132" s="138"/>
      <c r="C132" s="152" t="s">
        <v>161</v>
      </c>
      <c r="D132" s="152" t="s">
        <v>175</v>
      </c>
      <c r="E132" s="153" t="s">
        <v>1557</v>
      </c>
      <c r="F132" s="154" t="s">
        <v>1558</v>
      </c>
      <c r="G132" s="155" t="s">
        <v>172</v>
      </c>
      <c r="H132" s="156">
        <v>3</v>
      </c>
      <c r="I132" s="156">
        <v>45.6</v>
      </c>
      <c r="J132" s="156">
        <f t="shared" si="0"/>
        <v>136.80000000000001</v>
      </c>
      <c r="K132" s="157"/>
      <c r="L132" s="158"/>
      <c r="M132" s="159" t="s">
        <v>1</v>
      </c>
      <c r="N132" s="160" t="s">
        <v>37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R132" s="149" t="s">
        <v>161</v>
      </c>
      <c r="AT132" s="149" t="s">
        <v>175</v>
      </c>
      <c r="AU132" s="149" t="s">
        <v>79</v>
      </c>
      <c r="AY132" s="14" t="s">
        <v>143</v>
      </c>
      <c r="BE132" s="150">
        <f t="shared" si="4"/>
        <v>0</v>
      </c>
      <c r="BF132" s="150">
        <f t="shared" si="5"/>
        <v>136.80000000000001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152</v>
      </c>
      <c r="BK132" s="151">
        <f t="shared" si="9"/>
        <v>136.80000000000001</v>
      </c>
      <c r="BL132" s="14" t="s">
        <v>151</v>
      </c>
      <c r="BM132" s="149" t="s">
        <v>178</v>
      </c>
    </row>
    <row r="133" spans="1:65" s="2" customFormat="1" ht="14.45" customHeight="1">
      <c r="A133" s="174"/>
      <c r="B133" s="138"/>
      <c r="C133" s="152" t="s">
        <v>179</v>
      </c>
      <c r="D133" s="152" t="s">
        <v>175</v>
      </c>
      <c r="E133" s="153" t="s">
        <v>1559</v>
      </c>
      <c r="F133" s="154" t="s">
        <v>1560</v>
      </c>
      <c r="G133" s="155" t="s">
        <v>275</v>
      </c>
      <c r="H133" s="156">
        <v>25</v>
      </c>
      <c r="I133" s="156">
        <v>5.89</v>
      </c>
      <c r="J133" s="156">
        <f t="shared" si="0"/>
        <v>147.25</v>
      </c>
      <c r="K133" s="157"/>
      <c r="L133" s="158"/>
      <c r="M133" s="159" t="s">
        <v>1</v>
      </c>
      <c r="N133" s="160" t="s">
        <v>37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R133" s="149" t="s">
        <v>161</v>
      </c>
      <c r="AT133" s="149" t="s">
        <v>175</v>
      </c>
      <c r="AU133" s="149" t="s">
        <v>79</v>
      </c>
      <c r="AY133" s="14" t="s">
        <v>143</v>
      </c>
      <c r="BE133" s="150">
        <f t="shared" si="4"/>
        <v>0</v>
      </c>
      <c r="BF133" s="150">
        <f t="shared" si="5"/>
        <v>147.25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152</v>
      </c>
      <c r="BK133" s="151">
        <f t="shared" si="9"/>
        <v>147.25</v>
      </c>
      <c r="BL133" s="14" t="s">
        <v>151</v>
      </c>
      <c r="BM133" s="149" t="s">
        <v>184</v>
      </c>
    </row>
    <row r="134" spans="1:65" s="2" customFormat="1" ht="14.45" customHeight="1">
      <c r="A134" s="174"/>
      <c r="B134" s="138"/>
      <c r="C134" s="152" t="s">
        <v>164</v>
      </c>
      <c r="D134" s="152" t="s">
        <v>175</v>
      </c>
      <c r="E134" s="153" t="s">
        <v>1561</v>
      </c>
      <c r="F134" s="154" t="s">
        <v>1562</v>
      </c>
      <c r="G134" s="155" t="s">
        <v>275</v>
      </c>
      <c r="H134" s="156">
        <v>13</v>
      </c>
      <c r="I134" s="156">
        <v>2.27</v>
      </c>
      <c r="J134" s="156">
        <f t="shared" si="0"/>
        <v>29.51</v>
      </c>
      <c r="K134" s="157"/>
      <c r="L134" s="158"/>
      <c r="M134" s="159" t="s">
        <v>1</v>
      </c>
      <c r="N134" s="160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R134" s="149" t="s">
        <v>161</v>
      </c>
      <c r="AT134" s="149" t="s">
        <v>175</v>
      </c>
      <c r="AU134" s="149" t="s">
        <v>79</v>
      </c>
      <c r="AY134" s="14" t="s">
        <v>143</v>
      </c>
      <c r="BE134" s="150">
        <f t="shared" si="4"/>
        <v>0</v>
      </c>
      <c r="BF134" s="150">
        <f t="shared" si="5"/>
        <v>29.51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29.51</v>
      </c>
      <c r="BL134" s="14" t="s">
        <v>151</v>
      </c>
      <c r="BM134" s="149" t="s">
        <v>7</v>
      </c>
    </row>
    <row r="135" spans="1:65" s="2" customFormat="1" ht="14.45" customHeight="1">
      <c r="A135" s="174"/>
      <c r="B135" s="138"/>
      <c r="C135" s="139" t="s">
        <v>216</v>
      </c>
      <c r="D135" s="139" t="s">
        <v>147</v>
      </c>
      <c r="E135" s="140" t="s">
        <v>1563</v>
      </c>
      <c r="F135" s="141" t="s">
        <v>1536</v>
      </c>
      <c r="G135" s="188" t="s">
        <v>254</v>
      </c>
      <c r="H135" s="143">
        <v>1</v>
      </c>
      <c r="I135" s="143">
        <v>675.5</v>
      </c>
      <c r="J135" s="143">
        <f t="shared" si="0"/>
        <v>675.5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R135" s="149" t="s">
        <v>151</v>
      </c>
      <c r="AT135" s="149" t="s">
        <v>147</v>
      </c>
      <c r="AU135" s="149" t="s">
        <v>79</v>
      </c>
      <c r="AY135" s="14" t="s">
        <v>143</v>
      </c>
      <c r="BE135" s="150">
        <f t="shared" si="4"/>
        <v>0</v>
      </c>
      <c r="BF135" s="150">
        <f t="shared" si="5"/>
        <v>675.5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675.5</v>
      </c>
      <c r="BL135" s="14" t="s">
        <v>151</v>
      </c>
      <c r="BM135" s="149" t="s">
        <v>190</v>
      </c>
    </row>
    <row r="136" spans="1:65" s="12" customFormat="1" ht="25.9" customHeight="1">
      <c r="B136" s="126"/>
      <c r="D136" s="127" t="s">
        <v>70</v>
      </c>
      <c r="E136" s="128" t="s">
        <v>1564</v>
      </c>
      <c r="F136" s="128" t="s">
        <v>1565</v>
      </c>
      <c r="J136" s="129">
        <f>BK136</f>
        <v>9176.7099999999991</v>
      </c>
      <c r="L136" s="126"/>
      <c r="M136" s="130"/>
      <c r="N136" s="131"/>
      <c r="O136" s="131"/>
      <c r="P136" s="132">
        <f>SUM(P137:P158)</f>
        <v>0</v>
      </c>
      <c r="Q136" s="131"/>
      <c r="R136" s="132">
        <f>SUM(R137:R158)</f>
        <v>0</v>
      </c>
      <c r="S136" s="131"/>
      <c r="T136" s="133">
        <f>SUM(T137:T158)</f>
        <v>0</v>
      </c>
      <c r="AR136" s="127" t="s">
        <v>79</v>
      </c>
      <c r="AT136" s="134" t="s">
        <v>70</v>
      </c>
      <c r="AU136" s="134" t="s">
        <v>71</v>
      </c>
      <c r="AY136" s="127" t="s">
        <v>143</v>
      </c>
      <c r="BK136" s="135">
        <f>SUM(BK137:BK158)</f>
        <v>9176.7099999999991</v>
      </c>
    </row>
    <row r="137" spans="1:65" s="2" customFormat="1" ht="14.45" customHeight="1">
      <c r="A137" s="174"/>
      <c r="B137" s="138"/>
      <c r="C137" s="139" t="s">
        <v>79</v>
      </c>
      <c r="D137" s="139" t="s">
        <v>147</v>
      </c>
      <c r="E137" s="140" t="s">
        <v>1566</v>
      </c>
      <c r="F137" s="141" t="s">
        <v>1567</v>
      </c>
      <c r="G137" s="142" t="s">
        <v>254</v>
      </c>
      <c r="H137" s="143">
        <v>4</v>
      </c>
      <c r="I137" s="143">
        <v>61.12</v>
      </c>
      <c r="J137" s="143">
        <f t="shared" ref="J137:J158" si="10">ROUND(I137*H137,3)</f>
        <v>244.48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ref="P137:P158" si="11">O137*H137</f>
        <v>0</v>
      </c>
      <c r="Q137" s="147">
        <v>0</v>
      </c>
      <c r="R137" s="147">
        <f t="shared" ref="R137:R158" si="12">Q137*H137</f>
        <v>0</v>
      </c>
      <c r="S137" s="147">
        <v>0</v>
      </c>
      <c r="T137" s="148">
        <f t="shared" ref="T137:T158" si="13">S137*H137</f>
        <v>0</v>
      </c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R137" s="149" t="s">
        <v>151</v>
      </c>
      <c r="AT137" s="149" t="s">
        <v>147</v>
      </c>
      <c r="AU137" s="149" t="s">
        <v>79</v>
      </c>
      <c r="AY137" s="14" t="s">
        <v>143</v>
      </c>
      <c r="BE137" s="150">
        <f t="shared" ref="BE137:BE158" si="14">IF(N137="základná",J137,0)</f>
        <v>0</v>
      </c>
      <c r="BF137" s="150">
        <f t="shared" ref="BF137:BF158" si="15">IF(N137="znížená",J137,0)</f>
        <v>244.48</v>
      </c>
      <c r="BG137" s="150">
        <f t="shared" ref="BG137:BG158" si="16">IF(N137="zákl. prenesená",J137,0)</f>
        <v>0</v>
      </c>
      <c r="BH137" s="150">
        <f t="shared" ref="BH137:BH158" si="17">IF(N137="zníž. prenesená",J137,0)</f>
        <v>0</v>
      </c>
      <c r="BI137" s="150">
        <f t="shared" ref="BI137:BI158" si="18">IF(N137="nulová",J137,0)</f>
        <v>0</v>
      </c>
      <c r="BJ137" s="14" t="s">
        <v>152</v>
      </c>
      <c r="BK137" s="151">
        <f t="shared" ref="BK137:BK158" si="19">ROUND(I137*H137,3)</f>
        <v>244.48</v>
      </c>
      <c r="BL137" s="14" t="s">
        <v>151</v>
      </c>
      <c r="BM137" s="149" t="s">
        <v>194</v>
      </c>
    </row>
    <row r="138" spans="1:65" s="2" customFormat="1" ht="14.45" customHeight="1">
      <c r="A138" s="174"/>
      <c r="B138" s="138"/>
      <c r="C138" s="139" t="s">
        <v>152</v>
      </c>
      <c r="D138" s="139" t="s">
        <v>147</v>
      </c>
      <c r="E138" s="140" t="s">
        <v>1568</v>
      </c>
      <c r="F138" s="141" t="s">
        <v>1569</v>
      </c>
      <c r="G138" s="142" t="s">
        <v>254</v>
      </c>
      <c r="H138" s="143">
        <v>4</v>
      </c>
      <c r="I138" s="143">
        <v>86.72</v>
      </c>
      <c r="J138" s="143">
        <f t="shared" si="10"/>
        <v>346.88</v>
      </c>
      <c r="K138" s="144"/>
      <c r="L138" s="27"/>
      <c r="M138" s="145" t="s">
        <v>1</v>
      </c>
      <c r="N138" s="146" t="s">
        <v>37</v>
      </c>
      <c r="O138" s="147">
        <v>0</v>
      </c>
      <c r="P138" s="147">
        <f t="shared" si="11"/>
        <v>0</v>
      </c>
      <c r="Q138" s="147">
        <v>0</v>
      </c>
      <c r="R138" s="147">
        <f t="shared" si="12"/>
        <v>0</v>
      </c>
      <c r="S138" s="147">
        <v>0</v>
      </c>
      <c r="T138" s="148">
        <f t="shared" si="13"/>
        <v>0</v>
      </c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R138" s="149" t="s">
        <v>151</v>
      </c>
      <c r="AT138" s="149" t="s">
        <v>147</v>
      </c>
      <c r="AU138" s="149" t="s">
        <v>79</v>
      </c>
      <c r="AY138" s="14" t="s">
        <v>143</v>
      </c>
      <c r="BE138" s="150">
        <f t="shared" si="14"/>
        <v>0</v>
      </c>
      <c r="BF138" s="150">
        <f t="shared" si="15"/>
        <v>346.88</v>
      </c>
      <c r="BG138" s="150">
        <f t="shared" si="16"/>
        <v>0</v>
      </c>
      <c r="BH138" s="150">
        <f t="shared" si="17"/>
        <v>0</v>
      </c>
      <c r="BI138" s="150">
        <f t="shared" si="18"/>
        <v>0</v>
      </c>
      <c r="BJ138" s="14" t="s">
        <v>152</v>
      </c>
      <c r="BK138" s="151">
        <f t="shared" si="19"/>
        <v>346.88</v>
      </c>
      <c r="BL138" s="14" t="s">
        <v>151</v>
      </c>
      <c r="BM138" s="149" t="s">
        <v>198</v>
      </c>
    </row>
    <row r="139" spans="1:65" s="2" customFormat="1" ht="14.45" customHeight="1">
      <c r="A139" s="174"/>
      <c r="B139" s="138"/>
      <c r="C139" s="139" t="s">
        <v>144</v>
      </c>
      <c r="D139" s="139" t="s">
        <v>147</v>
      </c>
      <c r="E139" s="140" t="s">
        <v>1570</v>
      </c>
      <c r="F139" s="141" t="s">
        <v>1571</v>
      </c>
      <c r="G139" s="142" t="s">
        <v>254</v>
      </c>
      <c r="H139" s="143">
        <v>1</v>
      </c>
      <c r="I139" s="143">
        <v>548.4</v>
      </c>
      <c r="J139" s="143">
        <f t="shared" si="10"/>
        <v>548.4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1"/>
        <v>0</v>
      </c>
      <c r="Q139" s="147">
        <v>0</v>
      </c>
      <c r="R139" s="147">
        <f t="shared" si="12"/>
        <v>0</v>
      </c>
      <c r="S139" s="147">
        <v>0</v>
      </c>
      <c r="T139" s="148">
        <f t="shared" si="13"/>
        <v>0</v>
      </c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R139" s="149" t="s">
        <v>151</v>
      </c>
      <c r="AT139" s="149" t="s">
        <v>147</v>
      </c>
      <c r="AU139" s="149" t="s">
        <v>79</v>
      </c>
      <c r="AY139" s="14" t="s">
        <v>143</v>
      </c>
      <c r="BE139" s="150">
        <f t="shared" si="14"/>
        <v>0</v>
      </c>
      <c r="BF139" s="150">
        <f t="shared" si="15"/>
        <v>548.4</v>
      </c>
      <c r="BG139" s="150">
        <f t="shared" si="16"/>
        <v>0</v>
      </c>
      <c r="BH139" s="150">
        <f t="shared" si="17"/>
        <v>0</v>
      </c>
      <c r="BI139" s="150">
        <f t="shared" si="18"/>
        <v>0</v>
      </c>
      <c r="BJ139" s="14" t="s">
        <v>152</v>
      </c>
      <c r="BK139" s="151">
        <f t="shared" si="19"/>
        <v>548.4</v>
      </c>
      <c r="BL139" s="14" t="s">
        <v>151</v>
      </c>
      <c r="BM139" s="149" t="s">
        <v>202</v>
      </c>
    </row>
    <row r="140" spans="1:65" s="2" customFormat="1" ht="14.45" customHeight="1">
      <c r="A140" s="174"/>
      <c r="B140" s="138"/>
      <c r="C140" s="139" t="s">
        <v>151</v>
      </c>
      <c r="D140" s="139" t="s">
        <v>147</v>
      </c>
      <c r="E140" s="140" t="s">
        <v>1572</v>
      </c>
      <c r="F140" s="141" t="s">
        <v>1573</v>
      </c>
      <c r="G140" s="142" t="s">
        <v>254</v>
      </c>
      <c r="H140" s="143">
        <v>4</v>
      </c>
      <c r="I140" s="143">
        <v>21.12</v>
      </c>
      <c r="J140" s="143">
        <f t="shared" si="10"/>
        <v>84.48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si="11"/>
        <v>0</v>
      </c>
      <c r="Q140" s="147">
        <v>0</v>
      </c>
      <c r="R140" s="147">
        <f t="shared" si="12"/>
        <v>0</v>
      </c>
      <c r="S140" s="147">
        <v>0</v>
      </c>
      <c r="T140" s="148">
        <f t="shared" si="13"/>
        <v>0</v>
      </c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R140" s="149" t="s">
        <v>151</v>
      </c>
      <c r="AT140" s="149" t="s">
        <v>147</v>
      </c>
      <c r="AU140" s="149" t="s">
        <v>79</v>
      </c>
      <c r="AY140" s="14" t="s">
        <v>143</v>
      </c>
      <c r="BE140" s="150">
        <f t="shared" si="14"/>
        <v>0</v>
      </c>
      <c r="BF140" s="150">
        <f t="shared" si="15"/>
        <v>84.48</v>
      </c>
      <c r="BG140" s="150">
        <f t="shared" si="16"/>
        <v>0</v>
      </c>
      <c r="BH140" s="150">
        <f t="shared" si="17"/>
        <v>0</v>
      </c>
      <c r="BI140" s="150">
        <f t="shared" si="18"/>
        <v>0</v>
      </c>
      <c r="BJ140" s="14" t="s">
        <v>152</v>
      </c>
      <c r="BK140" s="151">
        <f t="shared" si="19"/>
        <v>84.48</v>
      </c>
      <c r="BL140" s="14" t="s">
        <v>151</v>
      </c>
      <c r="BM140" s="149" t="s">
        <v>206</v>
      </c>
    </row>
    <row r="141" spans="1:65" s="2" customFormat="1" ht="14.45" customHeight="1">
      <c r="A141" s="174"/>
      <c r="B141" s="138"/>
      <c r="C141" s="139" t="s">
        <v>181</v>
      </c>
      <c r="D141" s="139" t="s">
        <v>147</v>
      </c>
      <c r="E141" s="140" t="s">
        <v>1574</v>
      </c>
      <c r="F141" s="141" t="s">
        <v>1575</v>
      </c>
      <c r="G141" s="142" t="s">
        <v>254</v>
      </c>
      <c r="H141" s="143">
        <v>4</v>
      </c>
      <c r="I141" s="143">
        <v>47.28</v>
      </c>
      <c r="J141" s="143">
        <f t="shared" si="10"/>
        <v>189.12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1"/>
        <v>0</v>
      </c>
      <c r="Q141" s="147">
        <v>0</v>
      </c>
      <c r="R141" s="147">
        <f t="shared" si="12"/>
        <v>0</v>
      </c>
      <c r="S141" s="147">
        <v>0</v>
      </c>
      <c r="T141" s="148">
        <f t="shared" si="13"/>
        <v>0</v>
      </c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R141" s="149" t="s">
        <v>151</v>
      </c>
      <c r="AT141" s="149" t="s">
        <v>147</v>
      </c>
      <c r="AU141" s="149" t="s">
        <v>79</v>
      </c>
      <c r="AY141" s="14" t="s">
        <v>143</v>
      </c>
      <c r="BE141" s="150">
        <f t="shared" si="14"/>
        <v>0</v>
      </c>
      <c r="BF141" s="150">
        <f t="shared" si="15"/>
        <v>189.12</v>
      </c>
      <c r="BG141" s="150">
        <f t="shared" si="16"/>
        <v>0</v>
      </c>
      <c r="BH141" s="150">
        <f t="shared" si="17"/>
        <v>0</v>
      </c>
      <c r="BI141" s="150">
        <f t="shared" si="18"/>
        <v>0</v>
      </c>
      <c r="BJ141" s="14" t="s">
        <v>152</v>
      </c>
      <c r="BK141" s="151">
        <f t="shared" si="19"/>
        <v>189.12</v>
      </c>
      <c r="BL141" s="14" t="s">
        <v>151</v>
      </c>
      <c r="BM141" s="149" t="s">
        <v>209</v>
      </c>
    </row>
    <row r="142" spans="1:65" s="2" customFormat="1" ht="14.45" customHeight="1">
      <c r="A142" s="174"/>
      <c r="B142" s="138"/>
      <c r="C142" s="139" t="s">
        <v>153</v>
      </c>
      <c r="D142" s="139" t="s">
        <v>147</v>
      </c>
      <c r="E142" s="140" t="s">
        <v>1576</v>
      </c>
      <c r="F142" s="141" t="s">
        <v>1577</v>
      </c>
      <c r="G142" s="142" t="s">
        <v>254</v>
      </c>
      <c r="H142" s="143">
        <v>4</v>
      </c>
      <c r="I142" s="143">
        <v>72.75</v>
      </c>
      <c r="J142" s="143">
        <f t="shared" si="10"/>
        <v>291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1"/>
        <v>0</v>
      </c>
      <c r="Q142" s="147">
        <v>0</v>
      </c>
      <c r="R142" s="147">
        <f t="shared" si="12"/>
        <v>0</v>
      </c>
      <c r="S142" s="147">
        <v>0</v>
      </c>
      <c r="T142" s="148">
        <f t="shared" si="13"/>
        <v>0</v>
      </c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R142" s="149" t="s">
        <v>151</v>
      </c>
      <c r="AT142" s="149" t="s">
        <v>147</v>
      </c>
      <c r="AU142" s="149" t="s">
        <v>79</v>
      </c>
      <c r="AY142" s="14" t="s">
        <v>143</v>
      </c>
      <c r="BE142" s="150">
        <f t="shared" si="14"/>
        <v>0</v>
      </c>
      <c r="BF142" s="150">
        <f t="shared" si="15"/>
        <v>291</v>
      </c>
      <c r="BG142" s="150">
        <f t="shared" si="16"/>
        <v>0</v>
      </c>
      <c r="BH142" s="150">
        <f t="shared" si="17"/>
        <v>0</v>
      </c>
      <c r="BI142" s="150">
        <f t="shared" si="18"/>
        <v>0</v>
      </c>
      <c r="BJ142" s="14" t="s">
        <v>152</v>
      </c>
      <c r="BK142" s="151">
        <f t="shared" si="19"/>
        <v>291</v>
      </c>
      <c r="BL142" s="14" t="s">
        <v>151</v>
      </c>
      <c r="BM142" s="149" t="s">
        <v>212</v>
      </c>
    </row>
    <row r="143" spans="1:65" s="2" customFormat="1" ht="14.45" customHeight="1">
      <c r="A143" s="174"/>
      <c r="B143" s="138"/>
      <c r="C143" s="139" t="s">
        <v>79</v>
      </c>
      <c r="D143" s="139" t="s">
        <v>147</v>
      </c>
      <c r="E143" s="140" t="s">
        <v>1578</v>
      </c>
      <c r="F143" s="141" t="s">
        <v>1579</v>
      </c>
      <c r="G143" s="142" t="s">
        <v>254</v>
      </c>
      <c r="H143" s="143">
        <v>1</v>
      </c>
      <c r="I143" s="143">
        <v>875</v>
      </c>
      <c r="J143" s="143">
        <f t="shared" si="10"/>
        <v>875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1"/>
        <v>0</v>
      </c>
      <c r="Q143" s="147">
        <v>0</v>
      </c>
      <c r="R143" s="147">
        <f t="shared" si="12"/>
        <v>0</v>
      </c>
      <c r="S143" s="147">
        <v>0</v>
      </c>
      <c r="T143" s="148">
        <f t="shared" si="13"/>
        <v>0</v>
      </c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R143" s="149" t="s">
        <v>151</v>
      </c>
      <c r="AT143" s="149" t="s">
        <v>147</v>
      </c>
      <c r="AU143" s="149" t="s">
        <v>79</v>
      </c>
      <c r="AY143" s="14" t="s">
        <v>143</v>
      </c>
      <c r="BE143" s="150">
        <f t="shared" si="14"/>
        <v>0</v>
      </c>
      <c r="BF143" s="150">
        <f t="shared" si="15"/>
        <v>875</v>
      </c>
      <c r="BG143" s="150">
        <f t="shared" si="16"/>
        <v>0</v>
      </c>
      <c r="BH143" s="150">
        <f t="shared" si="17"/>
        <v>0</v>
      </c>
      <c r="BI143" s="150">
        <f t="shared" si="18"/>
        <v>0</v>
      </c>
      <c r="BJ143" s="14" t="s">
        <v>152</v>
      </c>
      <c r="BK143" s="151">
        <f t="shared" si="19"/>
        <v>875</v>
      </c>
      <c r="BL143" s="14" t="s">
        <v>151</v>
      </c>
      <c r="BM143" s="149" t="s">
        <v>203</v>
      </c>
    </row>
    <row r="144" spans="1:65" s="2" customFormat="1" ht="14.45" customHeight="1">
      <c r="A144" s="174"/>
      <c r="B144" s="138"/>
      <c r="C144" s="139" t="s">
        <v>152</v>
      </c>
      <c r="D144" s="139" t="s">
        <v>147</v>
      </c>
      <c r="E144" s="140" t="s">
        <v>1531</v>
      </c>
      <c r="F144" s="141" t="s">
        <v>1580</v>
      </c>
      <c r="G144" s="142" t="s">
        <v>254</v>
      </c>
      <c r="H144" s="143">
        <v>8</v>
      </c>
      <c r="I144" s="143">
        <v>59.65</v>
      </c>
      <c r="J144" s="143">
        <f t="shared" si="10"/>
        <v>477.2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1"/>
        <v>0</v>
      </c>
      <c r="Q144" s="147">
        <v>0</v>
      </c>
      <c r="R144" s="147">
        <f t="shared" si="12"/>
        <v>0</v>
      </c>
      <c r="S144" s="147">
        <v>0</v>
      </c>
      <c r="T144" s="148">
        <f t="shared" si="13"/>
        <v>0</v>
      </c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R144" s="149" t="s">
        <v>151</v>
      </c>
      <c r="AT144" s="149" t="s">
        <v>147</v>
      </c>
      <c r="AU144" s="149" t="s">
        <v>79</v>
      </c>
      <c r="AY144" s="14" t="s">
        <v>143</v>
      </c>
      <c r="BE144" s="150">
        <f t="shared" si="14"/>
        <v>0</v>
      </c>
      <c r="BF144" s="150">
        <f t="shared" si="15"/>
        <v>477.2</v>
      </c>
      <c r="BG144" s="150">
        <f t="shared" si="16"/>
        <v>0</v>
      </c>
      <c r="BH144" s="150">
        <f t="shared" si="17"/>
        <v>0</v>
      </c>
      <c r="BI144" s="150">
        <f t="shared" si="18"/>
        <v>0</v>
      </c>
      <c r="BJ144" s="14" t="s">
        <v>152</v>
      </c>
      <c r="BK144" s="151">
        <f t="shared" si="19"/>
        <v>477.2</v>
      </c>
      <c r="BL144" s="14" t="s">
        <v>151</v>
      </c>
      <c r="BM144" s="149" t="s">
        <v>199</v>
      </c>
    </row>
    <row r="145" spans="1:65" s="2" customFormat="1" ht="14.45" customHeight="1">
      <c r="A145" s="174"/>
      <c r="B145" s="138"/>
      <c r="C145" s="139" t="s">
        <v>144</v>
      </c>
      <c r="D145" s="139" t="s">
        <v>147</v>
      </c>
      <c r="E145" s="140" t="s">
        <v>1533</v>
      </c>
      <c r="F145" s="141" t="s">
        <v>1581</v>
      </c>
      <c r="G145" s="142" t="s">
        <v>254</v>
      </c>
      <c r="H145" s="143">
        <v>1</v>
      </c>
      <c r="I145" s="143">
        <v>232.6</v>
      </c>
      <c r="J145" s="143">
        <f t="shared" si="10"/>
        <v>232.6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1"/>
        <v>0</v>
      </c>
      <c r="Q145" s="147">
        <v>0</v>
      </c>
      <c r="R145" s="147">
        <f t="shared" si="12"/>
        <v>0</v>
      </c>
      <c r="S145" s="147">
        <v>0</v>
      </c>
      <c r="T145" s="148">
        <f t="shared" si="13"/>
        <v>0</v>
      </c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R145" s="149" t="s">
        <v>151</v>
      </c>
      <c r="AT145" s="149" t="s">
        <v>147</v>
      </c>
      <c r="AU145" s="149" t="s">
        <v>79</v>
      </c>
      <c r="AY145" s="14" t="s">
        <v>143</v>
      </c>
      <c r="BE145" s="150">
        <f t="shared" si="14"/>
        <v>0</v>
      </c>
      <c r="BF145" s="150">
        <f t="shared" si="15"/>
        <v>232.6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4" t="s">
        <v>152</v>
      </c>
      <c r="BK145" s="151">
        <f t="shared" si="19"/>
        <v>232.6</v>
      </c>
      <c r="BL145" s="14" t="s">
        <v>151</v>
      </c>
      <c r="BM145" s="149" t="s">
        <v>221</v>
      </c>
    </row>
    <row r="146" spans="1:65" s="2" customFormat="1" ht="24.2" customHeight="1">
      <c r="A146" s="174"/>
      <c r="B146" s="138"/>
      <c r="C146" s="139" t="s">
        <v>151</v>
      </c>
      <c r="D146" s="139" t="s">
        <v>147</v>
      </c>
      <c r="E146" s="140" t="s">
        <v>1582</v>
      </c>
      <c r="F146" s="141" t="s">
        <v>1583</v>
      </c>
      <c r="G146" s="142" t="s">
        <v>275</v>
      </c>
      <c r="H146" s="143">
        <v>35</v>
      </c>
      <c r="I146" s="143">
        <v>2.2799999999999998</v>
      </c>
      <c r="J146" s="143">
        <f t="shared" si="10"/>
        <v>79.8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R146" s="149" t="s">
        <v>151</v>
      </c>
      <c r="AT146" s="149" t="s">
        <v>147</v>
      </c>
      <c r="AU146" s="149" t="s">
        <v>79</v>
      </c>
      <c r="AY146" s="14" t="s">
        <v>143</v>
      </c>
      <c r="BE146" s="150">
        <f t="shared" si="14"/>
        <v>0</v>
      </c>
      <c r="BF146" s="150">
        <f t="shared" si="15"/>
        <v>79.8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152</v>
      </c>
      <c r="BK146" s="151">
        <f t="shared" si="19"/>
        <v>79.8</v>
      </c>
      <c r="BL146" s="14" t="s">
        <v>151</v>
      </c>
      <c r="BM146" s="149" t="s">
        <v>225</v>
      </c>
    </row>
    <row r="147" spans="1:65" s="2" customFormat="1" ht="14.45" customHeight="1">
      <c r="A147" s="174"/>
      <c r="B147" s="138"/>
      <c r="C147" s="139" t="s">
        <v>181</v>
      </c>
      <c r="D147" s="139" t="s">
        <v>147</v>
      </c>
      <c r="E147" s="140" t="s">
        <v>1584</v>
      </c>
      <c r="F147" s="141" t="s">
        <v>1585</v>
      </c>
      <c r="G147" s="142" t="s">
        <v>275</v>
      </c>
      <c r="H147" s="143">
        <v>30</v>
      </c>
      <c r="I147" s="143">
        <v>5.2</v>
      </c>
      <c r="J147" s="143">
        <f t="shared" si="10"/>
        <v>156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R147" s="149" t="s">
        <v>151</v>
      </c>
      <c r="AT147" s="149" t="s">
        <v>147</v>
      </c>
      <c r="AU147" s="149" t="s">
        <v>79</v>
      </c>
      <c r="AY147" s="14" t="s">
        <v>143</v>
      </c>
      <c r="BE147" s="150">
        <f t="shared" si="14"/>
        <v>0</v>
      </c>
      <c r="BF147" s="150">
        <f t="shared" si="15"/>
        <v>156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152</v>
      </c>
      <c r="BK147" s="151">
        <f t="shared" si="19"/>
        <v>156</v>
      </c>
      <c r="BL147" s="14" t="s">
        <v>151</v>
      </c>
      <c r="BM147" s="149" t="s">
        <v>230</v>
      </c>
    </row>
    <row r="148" spans="1:65" s="2" customFormat="1" ht="14.45" customHeight="1">
      <c r="A148" s="174"/>
      <c r="B148" s="138"/>
      <c r="C148" s="139" t="s">
        <v>153</v>
      </c>
      <c r="D148" s="139" t="s">
        <v>147</v>
      </c>
      <c r="E148" s="140" t="s">
        <v>1586</v>
      </c>
      <c r="F148" s="141" t="s">
        <v>1587</v>
      </c>
      <c r="G148" s="142" t="s">
        <v>172</v>
      </c>
      <c r="H148" s="143">
        <v>32</v>
      </c>
      <c r="I148" s="143">
        <v>7.25</v>
      </c>
      <c r="J148" s="143">
        <f t="shared" si="10"/>
        <v>232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R148" s="149" t="s">
        <v>151</v>
      </c>
      <c r="AT148" s="149" t="s">
        <v>147</v>
      </c>
      <c r="AU148" s="149" t="s">
        <v>79</v>
      </c>
      <c r="AY148" s="14" t="s">
        <v>143</v>
      </c>
      <c r="BE148" s="150">
        <f t="shared" si="14"/>
        <v>0</v>
      </c>
      <c r="BF148" s="150">
        <f t="shared" si="15"/>
        <v>232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152</v>
      </c>
      <c r="BK148" s="151">
        <f t="shared" si="19"/>
        <v>232</v>
      </c>
      <c r="BL148" s="14" t="s">
        <v>151</v>
      </c>
      <c r="BM148" s="149" t="s">
        <v>165</v>
      </c>
    </row>
    <row r="149" spans="1:65" s="2" customFormat="1" ht="14.45" customHeight="1">
      <c r="A149" s="174"/>
      <c r="B149" s="138"/>
      <c r="C149" s="139" t="s">
        <v>187</v>
      </c>
      <c r="D149" s="139" t="s">
        <v>147</v>
      </c>
      <c r="E149" s="140" t="s">
        <v>1588</v>
      </c>
      <c r="F149" s="141" t="s">
        <v>1589</v>
      </c>
      <c r="G149" s="142" t="s">
        <v>172</v>
      </c>
      <c r="H149" s="143">
        <v>32</v>
      </c>
      <c r="I149" s="143">
        <v>1.74</v>
      </c>
      <c r="J149" s="143">
        <f t="shared" si="10"/>
        <v>55.68</v>
      </c>
      <c r="K149" s="144"/>
      <c r="L149" s="27"/>
      <c r="M149" s="145" t="s">
        <v>1</v>
      </c>
      <c r="N149" s="146" t="s">
        <v>37</v>
      </c>
      <c r="O149" s="147">
        <v>0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R149" s="149" t="s">
        <v>151</v>
      </c>
      <c r="AT149" s="149" t="s">
        <v>147</v>
      </c>
      <c r="AU149" s="149" t="s">
        <v>79</v>
      </c>
      <c r="AY149" s="14" t="s">
        <v>143</v>
      </c>
      <c r="BE149" s="150">
        <f t="shared" si="14"/>
        <v>0</v>
      </c>
      <c r="BF149" s="150">
        <f t="shared" si="15"/>
        <v>55.68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152</v>
      </c>
      <c r="BK149" s="151">
        <f t="shared" si="19"/>
        <v>55.68</v>
      </c>
      <c r="BL149" s="14" t="s">
        <v>151</v>
      </c>
      <c r="BM149" s="149" t="s">
        <v>240</v>
      </c>
    </row>
    <row r="150" spans="1:65" s="2" customFormat="1" ht="14.45" customHeight="1">
      <c r="A150" s="174"/>
      <c r="B150" s="138"/>
      <c r="C150" s="139" t="s">
        <v>161</v>
      </c>
      <c r="D150" s="139" t="s">
        <v>147</v>
      </c>
      <c r="E150" s="140" t="s">
        <v>1590</v>
      </c>
      <c r="F150" s="141" t="s">
        <v>1591</v>
      </c>
      <c r="G150" s="142" t="s">
        <v>275</v>
      </c>
      <c r="H150" s="143">
        <v>30</v>
      </c>
      <c r="I150" s="143">
        <v>0.94</v>
      </c>
      <c r="J150" s="143">
        <f t="shared" si="10"/>
        <v>28.2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R150" s="149" t="s">
        <v>151</v>
      </c>
      <c r="AT150" s="149" t="s">
        <v>147</v>
      </c>
      <c r="AU150" s="149" t="s">
        <v>79</v>
      </c>
      <c r="AY150" s="14" t="s">
        <v>143</v>
      </c>
      <c r="BE150" s="150">
        <f t="shared" si="14"/>
        <v>0</v>
      </c>
      <c r="BF150" s="150">
        <f t="shared" si="15"/>
        <v>28.2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152</v>
      </c>
      <c r="BK150" s="151">
        <f t="shared" si="19"/>
        <v>28.2</v>
      </c>
      <c r="BL150" s="14" t="s">
        <v>151</v>
      </c>
      <c r="BM150" s="149" t="s">
        <v>245</v>
      </c>
    </row>
    <row r="151" spans="1:65" s="2" customFormat="1" ht="14.45" customHeight="1">
      <c r="A151" s="174"/>
      <c r="B151" s="138"/>
      <c r="C151" s="139" t="s">
        <v>179</v>
      </c>
      <c r="D151" s="139" t="s">
        <v>147</v>
      </c>
      <c r="E151" s="140" t="s">
        <v>1592</v>
      </c>
      <c r="F151" s="141" t="s">
        <v>1593</v>
      </c>
      <c r="G151" s="142" t="s">
        <v>275</v>
      </c>
      <c r="H151" s="143">
        <v>36</v>
      </c>
      <c r="I151" s="143">
        <v>0.92</v>
      </c>
      <c r="J151" s="143">
        <f t="shared" si="10"/>
        <v>33.119999999999997</v>
      </c>
      <c r="K151" s="144"/>
      <c r="L151" s="27"/>
      <c r="M151" s="145" t="s">
        <v>1</v>
      </c>
      <c r="N151" s="146" t="s">
        <v>37</v>
      </c>
      <c r="O151" s="147">
        <v>0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R151" s="149" t="s">
        <v>151</v>
      </c>
      <c r="AT151" s="149" t="s">
        <v>147</v>
      </c>
      <c r="AU151" s="149" t="s">
        <v>79</v>
      </c>
      <c r="AY151" s="14" t="s">
        <v>143</v>
      </c>
      <c r="BE151" s="150">
        <f t="shared" si="14"/>
        <v>0</v>
      </c>
      <c r="BF151" s="150">
        <f t="shared" si="15"/>
        <v>33.119999999999997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152</v>
      </c>
      <c r="BK151" s="151">
        <f t="shared" si="19"/>
        <v>33.119999999999997</v>
      </c>
      <c r="BL151" s="14" t="s">
        <v>151</v>
      </c>
      <c r="BM151" s="149" t="s">
        <v>249</v>
      </c>
    </row>
    <row r="152" spans="1:65" s="2" customFormat="1" ht="14.45" customHeight="1">
      <c r="A152" s="174"/>
      <c r="B152" s="138"/>
      <c r="C152" s="139" t="s">
        <v>164</v>
      </c>
      <c r="D152" s="139" t="s">
        <v>147</v>
      </c>
      <c r="E152" s="140" t="s">
        <v>1535</v>
      </c>
      <c r="F152" s="141" t="s">
        <v>1594</v>
      </c>
      <c r="G152" s="142" t="s">
        <v>254</v>
      </c>
      <c r="H152" s="143">
        <v>1</v>
      </c>
      <c r="I152" s="143">
        <v>635</v>
      </c>
      <c r="J152" s="143">
        <f t="shared" si="10"/>
        <v>635</v>
      </c>
      <c r="K152" s="144"/>
      <c r="L152" s="27"/>
      <c r="M152" s="145" t="s">
        <v>1</v>
      </c>
      <c r="N152" s="146" t="s">
        <v>37</v>
      </c>
      <c r="O152" s="147">
        <v>0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R152" s="149" t="s">
        <v>151</v>
      </c>
      <c r="AT152" s="149" t="s">
        <v>147</v>
      </c>
      <c r="AU152" s="149" t="s">
        <v>79</v>
      </c>
      <c r="AY152" s="14" t="s">
        <v>143</v>
      </c>
      <c r="BE152" s="150">
        <f t="shared" si="14"/>
        <v>0</v>
      </c>
      <c r="BF152" s="150">
        <f t="shared" si="15"/>
        <v>635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152</v>
      </c>
      <c r="BK152" s="151">
        <f t="shared" si="19"/>
        <v>635</v>
      </c>
      <c r="BL152" s="14" t="s">
        <v>151</v>
      </c>
      <c r="BM152" s="149" t="s">
        <v>255</v>
      </c>
    </row>
    <row r="153" spans="1:65" s="2" customFormat="1" ht="14.45" customHeight="1">
      <c r="A153" s="174"/>
      <c r="B153" s="138"/>
      <c r="C153" s="139" t="s">
        <v>216</v>
      </c>
      <c r="D153" s="139" t="s">
        <v>147</v>
      </c>
      <c r="E153" s="140" t="s">
        <v>1595</v>
      </c>
      <c r="F153" s="141" t="s">
        <v>1596</v>
      </c>
      <c r="G153" s="142" t="s">
        <v>254</v>
      </c>
      <c r="H153" s="143">
        <v>1</v>
      </c>
      <c r="I153" s="143">
        <v>385</v>
      </c>
      <c r="J153" s="143">
        <f t="shared" si="10"/>
        <v>385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R153" s="149" t="s">
        <v>151</v>
      </c>
      <c r="AT153" s="149" t="s">
        <v>147</v>
      </c>
      <c r="AU153" s="149" t="s">
        <v>79</v>
      </c>
      <c r="AY153" s="14" t="s">
        <v>143</v>
      </c>
      <c r="BE153" s="150">
        <f t="shared" si="14"/>
        <v>0</v>
      </c>
      <c r="BF153" s="150">
        <f t="shared" si="15"/>
        <v>385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152</v>
      </c>
      <c r="BK153" s="151">
        <f t="shared" si="19"/>
        <v>385</v>
      </c>
      <c r="BL153" s="14" t="s">
        <v>151</v>
      </c>
      <c r="BM153" s="149" t="s">
        <v>259</v>
      </c>
    </row>
    <row r="154" spans="1:65" s="2" customFormat="1" ht="14.45" customHeight="1">
      <c r="A154" s="174"/>
      <c r="B154" s="138"/>
      <c r="C154" s="139" t="s">
        <v>168</v>
      </c>
      <c r="D154" s="139" t="s">
        <v>147</v>
      </c>
      <c r="E154" s="140" t="s">
        <v>1597</v>
      </c>
      <c r="F154" s="141" t="s">
        <v>1598</v>
      </c>
      <c r="G154" s="142" t="s">
        <v>254</v>
      </c>
      <c r="H154" s="143">
        <v>1</v>
      </c>
      <c r="I154" s="143">
        <v>215</v>
      </c>
      <c r="J154" s="143">
        <f t="shared" si="10"/>
        <v>215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R154" s="149" t="s">
        <v>151</v>
      </c>
      <c r="AT154" s="149" t="s">
        <v>147</v>
      </c>
      <c r="AU154" s="149" t="s">
        <v>79</v>
      </c>
      <c r="AY154" s="14" t="s">
        <v>143</v>
      </c>
      <c r="BE154" s="150">
        <f t="shared" si="14"/>
        <v>0</v>
      </c>
      <c r="BF154" s="150">
        <f t="shared" si="15"/>
        <v>215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152</v>
      </c>
      <c r="BK154" s="151">
        <f t="shared" si="19"/>
        <v>215</v>
      </c>
      <c r="BL154" s="14" t="s">
        <v>151</v>
      </c>
      <c r="BM154" s="149" t="s">
        <v>262</v>
      </c>
    </row>
    <row r="155" spans="1:65" s="2" customFormat="1" ht="14.45" customHeight="1">
      <c r="A155" s="174"/>
      <c r="B155" s="138"/>
      <c r="C155" s="139" t="s">
        <v>222</v>
      </c>
      <c r="D155" s="139" t="s">
        <v>147</v>
      </c>
      <c r="E155" s="140" t="s">
        <v>1599</v>
      </c>
      <c r="F155" s="141" t="s">
        <v>1600</v>
      </c>
      <c r="G155" s="142" t="s">
        <v>254</v>
      </c>
      <c r="H155" s="143">
        <v>1</v>
      </c>
      <c r="I155" s="143">
        <v>635</v>
      </c>
      <c r="J155" s="143">
        <f t="shared" si="10"/>
        <v>635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R155" s="149" t="s">
        <v>151</v>
      </c>
      <c r="AT155" s="149" t="s">
        <v>147</v>
      </c>
      <c r="AU155" s="149" t="s">
        <v>79</v>
      </c>
      <c r="AY155" s="14" t="s">
        <v>143</v>
      </c>
      <c r="BE155" s="150">
        <f t="shared" si="14"/>
        <v>0</v>
      </c>
      <c r="BF155" s="150">
        <f t="shared" si="15"/>
        <v>635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152</v>
      </c>
      <c r="BK155" s="151">
        <f t="shared" si="19"/>
        <v>635</v>
      </c>
      <c r="BL155" s="14" t="s">
        <v>151</v>
      </c>
      <c r="BM155" s="149" t="s">
        <v>268</v>
      </c>
    </row>
    <row r="156" spans="1:65" s="2" customFormat="1" ht="14.45" customHeight="1">
      <c r="A156" s="174"/>
      <c r="B156" s="138"/>
      <c r="C156" s="139" t="s">
        <v>173</v>
      </c>
      <c r="D156" s="139" t="s">
        <v>147</v>
      </c>
      <c r="E156" s="140" t="s">
        <v>1601</v>
      </c>
      <c r="F156" s="141" t="s">
        <v>1602</v>
      </c>
      <c r="G156" s="142" t="s">
        <v>254</v>
      </c>
      <c r="H156" s="143">
        <v>1</v>
      </c>
      <c r="I156" s="143">
        <v>105.22</v>
      </c>
      <c r="J156" s="143">
        <f t="shared" si="10"/>
        <v>105.22</v>
      </c>
      <c r="K156" s="144"/>
      <c r="L156" s="27"/>
      <c r="M156" s="145" t="s">
        <v>1</v>
      </c>
      <c r="N156" s="146" t="s">
        <v>37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R156" s="149" t="s">
        <v>151</v>
      </c>
      <c r="AT156" s="149" t="s">
        <v>147</v>
      </c>
      <c r="AU156" s="149" t="s">
        <v>79</v>
      </c>
      <c r="AY156" s="14" t="s">
        <v>143</v>
      </c>
      <c r="BE156" s="150">
        <f t="shared" si="14"/>
        <v>0</v>
      </c>
      <c r="BF156" s="150">
        <f t="shared" si="15"/>
        <v>105.22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152</v>
      </c>
      <c r="BK156" s="151">
        <f t="shared" si="19"/>
        <v>105.22</v>
      </c>
      <c r="BL156" s="14" t="s">
        <v>151</v>
      </c>
      <c r="BM156" s="149" t="s">
        <v>271</v>
      </c>
    </row>
    <row r="157" spans="1:65" s="2" customFormat="1" ht="14.45" customHeight="1">
      <c r="A157" s="174"/>
      <c r="B157" s="138"/>
      <c r="C157" s="139" t="s">
        <v>235</v>
      </c>
      <c r="D157" s="139" t="s">
        <v>147</v>
      </c>
      <c r="E157" s="140" t="s">
        <v>1603</v>
      </c>
      <c r="F157" s="141" t="s">
        <v>1604</v>
      </c>
      <c r="G157" s="142" t="s">
        <v>254</v>
      </c>
      <c r="H157" s="143">
        <v>1</v>
      </c>
      <c r="I157" s="143">
        <v>2215.1999999999998</v>
      </c>
      <c r="J157" s="143">
        <f t="shared" si="10"/>
        <v>2215.1999999999998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R157" s="149" t="s">
        <v>151</v>
      </c>
      <c r="AT157" s="149" t="s">
        <v>147</v>
      </c>
      <c r="AU157" s="149" t="s">
        <v>79</v>
      </c>
      <c r="AY157" s="14" t="s">
        <v>143</v>
      </c>
      <c r="BE157" s="150">
        <f t="shared" si="14"/>
        <v>0</v>
      </c>
      <c r="BF157" s="150">
        <f t="shared" si="15"/>
        <v>2215.1999999999998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152</v>
      </c>
      <c r="BK157" s="151">
        <f t="shared" si="19"/>
        <v>2215.1999999999998</v>
      </c>
      <c r="BL157" s="14" t="s">
        <v>151</v>
      </c>
      <c r="BM157" s="149" t="s">
        <v>276</v>
      </c>
    </row>
    <row r="158" spans="1:65" s="2" customFormat="1" ht="14.45" customHeight="1">
      <c r="A158" s="174"/>
      <c r="B158" s="138"/>
      <c r="C158" s="139" t="s">
        <v>178</v>
      </c>
      <c r="D158" s="139" t="s">
        <v>147</v>
      </c>
      <c r="E158" s="140" t="s">
        <v>1605</v>
      </c>
      <c r="F158" s="141" t="s">
        <v>1606</v>
      </c>
      <c r="G158" s="188" t="s">
        <v>254</v>
      </c>
      <c r="H158" s="143">
        <v>1</v>
      </c>
      <c r="I158" s="143">
        <v>1112.33</v>
      </c>
      <c r="J158" s="143">
        <f t="shared" si="10"/>
        <v>1112.33</v>
      </c>
      <c r="K158" s="144"/>
      <c r="L158" s="27"/>
      <c r="M158" s="145" t="s">
        <v>1</v>
      </c>
      <c r="N158" s="146" t="s">
        <v>37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R158" s="149" t="s">
        <v>151</v>
      </c>
      <c r="AT158" s="149" t="s">
        <v>147</v>
      </c>
      <c r="AU158" s="149" t="s">
        <v>79</v>
      </c>
      <c r="AY158" s="14" t="s">
        <v>143</v>
      </c>
      <c r="BE158" s="150">
        <f t="shared" si="14"/>
        <v>0</v>
      </c>
      <c r="BF158" s="150">
        <f t="shared" si="15"/>
        <v>1112.33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152</v>
      </c>
      <c r="BK158" s="151">
        <f t="shared" si="19"/>
        <v>1112.33</v>
      </c>
      <c r="BL158" s="14" t="s">
        <v>151</v>
      </c>
      <c r="BM158" s="149" t="s">
        <v>278</v>
      </c>
    </row>
    <row r="159" spans="1:65" s="12" customFormat="1" ht="25.9" customHeight="1">
      <c r="B159" s="126"/>
      <c r="D159" s="189" t="s">
        <v>70</v>
      </c>
      <c r="E159" s="190" t="s">
        <v>1607</v>
      </c>
      <c r="F159" s="190" t="s">
        <v>1</v>
      </c>
      <c r="G159" s="191"/>
      <c r="H159" s="191"/>
      <c r="I159" s="191"/>
      <c r="J159" s="192">
        <f>BK159</f>
        <v>0</v>
      </c>
      <c r="L159" s="126"/>
      <c r="M159" s="161"/>
      <c r="N159" s="162"/>
      <c r="O159" s="162"/>
      <c r="P159" s="163">
        <v>0</v>
      </c>
      <c r="Q159" s="162"/>
      <c r="R159" s="163">
        <v>0</v>
      </c>
      <c r="S159" s="162"/>
      <c r="T159" s="164">
        <v>0</v>
      </c>
      <c r="AR159" s="127" t="s">
        <v>79</v>
      </c>
      <c r="AT159" s="134" t="s">
        <v>70</v>
      </c>
      <c r="AU159" s="134" t="s">
        <v>71</v>
      </c>
      <c r="AY159" s="127" t="s">
        <v>143</v>
      </c>
      <c r="BK159" s="135">
        <v>0</v>
      </c>
    </row>
    <row r="160" spans="1:65" s="2" customFormat="1" ht="6.95" customHeight="1">
      <c r="A160" s="174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</row>
  </sheetData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9"/>
  <sheetViews>
    <sheetView showGridLines="0" workbookViewId="0">
      <selection activeCell="C2" sqref="C2"/>
    </sheetView>
  </sheetViews>
  <sheetFormatPr defaultRowHeight="11.25"/>
  <cols>
    <col min="1" max="1" width="8.33203125" style="168" customWidth="1"/>
    <col min="2" max="2" width="1.1640625" style="168" customWidth="1"/>
    <col min="3" max="3" width="4.1640625" style="168" customWidth="1"/>
    <col min="4" max="4" width="4.33203125" style="168" customWidth="1"/>
    <col min="5" max="5" width="17.1640625" style="168" customWidth="1"/>
    <col min="6" max="6" width="50.83203125" style="168" customWidth="1"/>
    <col min="7" max="7" width="7.5" style="168" customWidth="1"/>
    <col min="8" max="8" width="11.5" style="168" customWidth="1"/>
    <col min="9" max="10" width="20.1640625" style="168" customWidth="1"/>
    <col min="11" max="11" width="20.1640625" style="168" hidden="1" customWidth="1"/>
    <col min="12" max="12" width="9.33203125" style="168" customWidth="1"/>
    <col min="13" max="13" width="10.83203125" style="168" hidden="1" customWidth="1"/>
    <col min="14" max="14" width="9.33203125" style="168"/>
    <col min="15" max="20" width="14.1640625" style="168" hidden="1" customWidth="1"/>
    <col min="21" max="21" width="16.33203125" style="168" hidden="1" customWidth="1"/>
    <col min="22" max="22" width="12.33203125" style="168" customWidth="1"/>
    <col min="23" max="23" width="16.33203125" style="168" customWidth="1"/>
    <col min="24" max="24" width="12.33203125" style="168" customWidth="1"/>
    <col min="25" max="25" width="15" style="168" customWidth="1"/>
    <col min="26" max="26" width="11" style="168" customWidth="1"/>
    <col min="27" max="27" width="15" style="168" customWidth="1"/>
    <col min="28" max="28" width="16.33203125" style="168" customWidth="1"/>
    <col min="29" max="29" width="11" style="168" customWidth="1"/>
    <col min="30" max="30" width="15" style="168" customWidth="1"/>
    <col min="31" max="31" width="16.33203125" style="168" customWidth="1"/>
    <col min="32" max="16384" width="9.33203125" style="168"/>
  </cols>
  <sheetData>
    <row r="1" spans="1:46">
      <c r="A1" s="87"/>
    </row>
    <row r="2" spans="1:46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1609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73" t="s">
        <v>12</v>
      </c>
      <c r="L6" s="17"/>
    </row>
    <row r="7" spans="1:46" ht="23.2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174"/>
      <c r="B8" s="27"/>
      <c r="C8" s="174"/>
      <c r="D8" s="173" t="s">
        <v>106</v>
      </c>
      <c r="E8" s="174"/>
      <c r="F8" s="174"/>
      <c r="G8" s="174"/>
      <c r="H8" s="174"/>
      <c r="I8" s="174"/>
      <c r="J8" s="174"/>
      <c r="K8" s="174"/>
      <c r="L8" s="36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46" s="2" customFormat="1" ht="16.5" customHeight="1">
      <c r="A9" s="174"/>
      <c r="B9" s="27"/>
      <c r="C9" s="174"/>
      <c r="D9" s="174"/>
      <c r="E9" s="221" t="s">
        <v>1619</v>
      </c>
      <c r="F9" s="234"/>
      <c r="G9" s="234"/>
      <c r="H9" s="234"/>
      <c r="I9" s="174"/>
      <c r="J9" s="174"/>
      <c r="K9" s="174"/>
      <c r="L9" s="36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</row>
    <row r="10" spans="1:46" s="2" customFormat="1">
      <c r="A10" s="174"/>
      <c r="B10" s="27"/>
      <c r="C10" s="174"/>
      <c r="D10" s="174"/>
      <c r="E10" s="174"/>
      <c r="F10" s="174"/>
      <c r="G10" s="174"/>
      <c r="H10" s="174"/>
      <c r="I10" s="174"/>
      <c r="J10" s="174"/>
      <c r="K10" s="174"/>
      <c r="L10" s="36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46" s="2" customFormat="1" ht="12" customHeight="1">
      <c r="A11" s="174"/>
      <c r="B11" s="27"/>
      <c r="C11" s="174"/>
      <c r="D11" s="173" t="s">
        <v>14</v>
      </c>
      <c r="E11" s="174"/>
      <c r="F11" s="167" t="s">
        <v>1</v>
      </c>
      <c r="G11" s="174"/>
      <c r="H11" s="174"/>
      <c r="I11" s="173" t="s">
        <v>15</v>
      </c>
      <c r="J11" s="167" t="s">
        <v>1</v>
      </c>
      <c r="K11" s="174"/>
      <c r="L11" s="36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</row>
    <row r="12" spans="1:46" s="2" customFormat="1" ht="12" customHeight="1">
      <c r="A12" s="174"/>
      <c r="B12" s="27"/>
      <c r="C12" s="174"/>
      <c r="D12" s="173" t="s">
        <v>16</v>
      </c>
      <c r="E12" s="174"/>
      <c r="F12" s="167" t="s">
        <v>17</v>
      </c>
      <c r="G12" s="174"/>
      <c r="H12" s="174"/>
      <c r="I12" s="173" t="s">
        <v>18</v>
      </c>
      <c r="J12" s="237">
        <v>44210</v>
      </c>
      <c r="K12" s="174"/>
      <c r="L12" s="36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</row>
    <row r="13" spans="1:46" s="2" customFormat="1" ht="10.9" customHeight="1">
      <c r="A13" s="174"/>
      <c r="B13" s="27"/>
      <c r="C13" s="174"/>
      <c r="D13" s="174"/>
      <c r="E13" s="174"/>
      <c r="F13" s="174"/>
      <c r="G13" s="174"/>
      <c r="H13" s="174"/>
      <c r="I13" s="174"/>
      <c r="J13" s="174"/>
      <c r="K13" s="174"/>
      <c r="L13" s="36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</row>
    <row r="14" spans="1:46" s="2" customFormat="1" ht="12" customHeight="1">
      <c r="A14" s="174"/>
      <c r="B14" s="27"/>
      <c r="C14" s="174"/>
      <c r="D14" s="173" t="s">
        <v>19</v>
      </c>
      <c r="E14" s="174"/>
      <c r="F14" s="174"/>
      <c r="G14" s="174"/>
      <c r="H14" s="174"/>
      <c r="I14" s="173" t="s">
        <v>20</v>
      </c>
      <c r="J14" s="167" t="s">
        <v>1442</v>
      </c>
      <c r="K14" s="174"/>
      <c r="L14" s="36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46" s="2" customFormat="1" ht="18" customHeight="1">
      <c r="A15" s="174"/>
      <c r="B15" s="27"/>
      <c r="C15" s="174"/>
      <c r="D15" s="174"/>
      <c r="E15" s="167" t="s">
        <v>1443</v>
      </c>
      <c r="F15" s="174"/>
      <c r="G15" s="174"/>
      <c r="H15" s="174"/>
      <c r="I15" s="173" t="s">
        <v>21</v>
      </c>
      <c r="J15" s="167" t="s">
        <v>1444</v>
      </c>
      <c r="K15" s="174"/>
      <c r="L15" s="36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</row>
    <row r="16" spans="1:46" s="2" customFormat="1" ht="6.95" customHeight="1">
      <c r="A16" s="174"/>
      <c r="B16" s="27"/>
      <c r="C16" s="174"/>
      <c r="D16" s="174"/>
      <c r="E16" s="174"/>
      <c r="F16" s="174"/>
      <c r="G16" s="174"/>
      <c r="H16" s="174"/>
      <c r="I16" s="174"/>
      <c r="J16" s="174"/>
      <c r="K16" s="174"/>
      <c r="L16" s="36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s="2" customFormat="1" ht="12" customHeight="1">
      <c r="A17" s="174"/>
      <c r="B17" s="27"/>
      <c r="C17" s="174"/>
      <c r="D17" s="173" t="s">
        <v>22</v>
      </c>
      <c r="E17" s="174"/>
      <c r="F17" s="174"/>
      <c r="G17" s="174"/>
      <c r="H17" s="174"/>
      <c r="I17" s="173" t="s">
        <v>20</v>
      </c>
      <c r="J17" s="167" t="s">
        <v>1445</v>
      </c>
      <c r="K17" s="174"/>
      <c r="L17" s="36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</row>
    <row r="18" spans="1:31" s="2" customFormat="1" ht="18" customHeight="1">
      <c r="A18" s="174"/>
      <c r="B18" s="27"/>
      <c r="C18" s="174"/>
      <c r="D18" s="174"/>
      <c r="E18" s="167" t="s">
        <v>24</v>
      </c>
      <c r="F18" s="174"/>
      <c r="G18" s="174"/>
      <c r="H18" s="174"/>
      <c r="I18" s="173" t="s">
        <v>21</v>
      </c>
      <c r="J18" s="167" t="s">
        <v>25</v>
      </c>
      <c r="K18" s="174"/>
      <c r="L18" s="36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</row>
    <row r="19" spans="1:31" s="2" customFormat="1" ht="6.95" customHeight="1">
      <c r="A19" s="174"/>
      <c r="B19" s="27"/>
      <c r="C19" s="174"/>
      <c r="D19" s="174"/>
      <c r="E19" s="174"/>
      <c r="F19" s="174"/>
      <c r="G19" s="174"/>
      <c r="H19" s="174"/>
      <c r="I19" s="174"/>
      <c r="J19" s="174"/>
      <c r="K19" s="174"/>
      <c r="L19" s="36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 spans="1:31" s="2" customFormat="1" ht="12" customHeight="1">
      <c r="A20" s="174"/>
      <c r="B20" s="27"/>
      <c r="C20" s="174"/>
      <c r="D20" s="173" t="s">
        <v>26</v>
      </c>
      <c r="E20" s="174"/>
      <c r="F20" s="174"/>
      <c r="G20" s="174"/>
      <c r="H20" s="174"/>
      <c r="I20" s="173" t="s">
        <v>20</v>
      </c>
      <c r="J20" s="167" t="str">
        <f>IF('[1]Rekapitulácia stavby'!AN16="","",'[1]Rekapitulácia stavby'!AN16)</f>
        <v/>
      </c>
      <c r="K20" s="174"/>
      <c r="L20" s="36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</row>
    <row r="21" spans="1:31" s="2" customFormat="1" ht="18" customHeight="1">
      <c r="A21" s="174"/>
      <c r="B21" s="27"/>
      <c r="C21" s="174"/>
      <c r="D21" s="174"/>
      <c r="E21" s="167" t="str">
        <f>IF('[1]Rekapitulácia stavby'!E17="","",'[1]Rekapitulácia stavby'!E17)</f>
        <v xml:space="preserve"> </v>
      </c>
      <c r="F21" s="174"/>
      <c r="G21" s="174"/>
      <c r="H21" s="174"/>
      <c r="I21" s="173" t="s">
        <v>21</v>
      </c>
      <c r="J21" s="167" t="str">
        <f>IF('[1]Rekapitulácia stavby'!AN17="","",'[1]Rekapitulácia stavby'!AN17)</f>
        <v/>
      </c>
      <c r="K21" s="174"/>
      <c r="L21" s="36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1" s="2" customFormat="1" ht="6.95" customHeight="1">
      <c r="A22" s="174"/>
      <c r="B22" s="27"/>
      <c r="C22" s="174"/>
      <c r="D22" s="174"/>
      <c r="E22" s="174"/>
      <c r="F22" s="174"/>
      <c r="G22" s="174"/>
      <c r="H22" s="174"/>
      <c r="I22" s="174"/>
      <c r="J22" s="174"/>
      <c r="K22" s="174"/>
      <c r="L22" s="36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1" s="2" customFormat="1" ht="12" customHeight="1">
      <c r="A23" s="174"/>
      <c r="B23" s="27"/>
      <c r="C23" s="174"/>
      <c r="D23" s="173" t="s">
        <v>29</v>
      </c>
      <c r="E23" s="174"/>
      <c r="F23" s="174"/>
      <c r="G23" s="174"/>
      <c r="H23" s="174"/>
      <c r="I23" s="173" t="s">
        <v>20</v>
      </c>
      <c r="J23" s="167" t="str">
        <f>IF('[1]Rekapitulácia stavby'!AN19="","",'[1]Rekapitulácia stavby'!AN19)</f>
        <v/>
      </c>
      <c r="K23" s="174"/>
      <c r="L23" s="36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1" s="2" customFormat="1" ht="18" customHeight="1">
      <c r="A24" s="174"/>
      <c r="B24" s="27"/>
      <c r="C24" s="174"/>
      <c r="D24" s="174"/>
      <c r="E24" s="167" t="str">
        <f>IF('[1]Rekapitulácia stavby'!E20="","",'[1]Rekapitulácia stavby'!E20)</f>
        <v xml:space="preserve"> </v>
      </c>
      <c r="F24" s="174"/>
      <c r="G24" s="174"/>
      <c r="H24" s="174"/>
      <c r="I24" s="173" t="s">
        <v>21</v>
      </c>
      <c r="J24" s="167" t="str">
        <f>IF('[1]Rekapitulácia stavby'!AN20="","",'[1]Rekapitulácia stavby'!AN20)</f>
        <v/>
      </c>
      <c r="K24" s="174"/>
      <c r="L24" s="3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1" s="2" customFormat="1" ht="6.95" customHeight="1">
      <c r="A25" s="174"/>
      <c r="B25" s="27"/>
      <c r="C25" s="174"/>
      <c r="D25" s="174"/>
      <c r="E25" s="174"/>
      <c r="F25" s="174"/>
      <c r="G25" s="174"/>
      <c r="H25" s="174"/>
      <c r="I25" s="174"/>
      <c r="J25" s="174"/>
      <c r="K25" s="174"/>
      <c r="L25" s="36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1" s="2" customFormat="1" ht="12" customHeight="1">
      <c r="A26" s="174"/>
      <c r="B26" s="27"/>
      <c r="C26" s="174"/>
      <c r="D26" s="173" t="s">
        <v>30</v>
      </c>
      <c r="E26" s="174"/>
      <c r="F26" s="174"/>
      <c r="G26" s="174"/>
      <c r="H26" s="174"/>
      <c r="I26" s="174"/>
      <c r="J26" s="174"/>
      <c r="K26" s="174"/>
      <c r="L26" s="36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174"/>
      <c r="B28" s="27"/>
      <c r="C28" s="174"/>
      <c r="D28" s="174"/>
      <c r="E28" s="174"/>
      <c r="F28" s="174"/>
      <c r="G28" s="174"/>
      <c r="H28" s="174"/>
      <c r="I28" s="174"/>
      <c r="J28" s="174"/>
      <c r="K28" s="174"/>
      <c r="L28" s="36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1" s="2" customFormat="1" ht="6.95" customHeight="1">
      <c r="A29" s="174"/>
      <c r="B29" s="27"/>
      <c r="C29" s="174"/>
      <c r="D29" s="60"/>
      <c r="E29" s="60"/>
      <c r="F29" s="60"/>
      <c r="G29" s="60"/>
      <c r="H29" s="60"/>
      <c r="I29" s="60"/>
      <c r="J29" s="60"/>
      <c r="K29" s="60"/>
      <c r="L29" s="36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1" s="2" customFormat="1" ht="14.45" customHeight="1">
      <c r="A30" s="174"/>
      <c r="B30" s="27"/>
      <c r="C30" s="174"/>
      <c r="D30" s="167" t="s">
        <v>111</v>
      </c>
      <c r="E30" s="174"/>
      <c r="F30" s="174"/>
      <c r="G30" s="174"/>
      <c r="H30" s="174"/>
      <c r="I30" s="174"/>
      <c r="J30" s="176">
        <f>J96</f>
        <v>2022.6599999999999</v>
      </c>
      <c r="K30" s="174"/>
      <c r="L30" s="36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1" s="2" customFormat="1" ht="14.45" customHeight="1">
      <c r="A31" s="174"/>
      <c r="B31" s="27"/>
      <c r="C31" s="174"/>
      <c r="D31" s="177" t="s">
        <v>1446</v>
      </c>
      <c r="E31" s="174"/>
      <c r="F31" s="174"/>
      <c r="G31" s="174"/>
      <c r="H31" s="174"/>
      <c r="I31" s="174"/>
      <c r="J31" s="176">
        <f>J107</f>
        <v>0</v>
      </c>
      <c r="K31" s="174"/>
      <c r="L31" s="36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1" s="2" customFormat="1" ht="25.35" customHeight="1">
      <c r="A32" s="174"/>
      <c r="B32" s="27"/>
      <c r="C32" s="174"/>
      <c r="D32" s="92" t="s">
        <v>31</v>
      </c>
      <c r="E32" s="174"/>
      <c r="F32" s="174"/>
      <c r="G32" s="174"/>
      <c r="H32" s="174"/>
      <c r="I32" s="174"/>
      <c r="J32" s="166">
        <f>ROUND(J30 + J31, 2)</f>
        <v>2022.66</v>
      </c>
      <c r="K32" s="174"/>
      <c r="L32" s="36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</row>
    <row r="33" spans="1:31" s="2" customFormat="1" ht="6.95" customHeight="1">
      <c r="A33" s="174"/>
      <c r="B33" s="27"/>
      <c r="C33" s="174"/>
      <c r="D33" s="60"/>
      <c r="E33" s="60"/>
      <c r="F33" s="60"/>
      <c r="G33" s="60"/>
      <c r="H33" s="60"/>
      <c r="I33" s="60"/>
      <c r="J33" s="60"/>
      <c r="K33" s="60"/>
      <c r="L33" s="36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</row>
    <row r="34" spans="1:31" s="2" customFormat="1" ht="14.45" customHeight="1">
      <c r="A34" s="174"/>
      <c r="B34" s="27"/>
      <c r="C34" s="174"/>
      <c r="D34" s="174"/>
      <c r="E34" s="174"/>
      <c r="F34" s="171" t="s">
        <v>33</v>
      </c>
      <c r="G34" s="174"/>
      <c r="H34" s="174"/>
      <c r="I34" s="171" t="s">
        <v>32</v>
      </c>
      <c r="J34" s="171" t="s">
        <v>34</v>
      </c>
      <c r="K34" s="174"/>
      <c r="L34" s="3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</row>
    <row r="35" spans="1:31" s="2" customFormat="1" ht="14.45" customHeight="1">
      <c r="A35" s="174"/>
      <c r="B35" s="27"/>
      <c r="C35" s="174"/>
      <c r="D35" s="93" t="s">
        <v>35</v>
      </c>
      <c r="E35" s="173" t="s">
        <v>36</v>
      </c>
      <c r="F35" s="94">
        <f>ROUND((SUM(BE107:BE108) + SUM(BE128:BE148)),  2)</f>
        <v>0</v>
      </c>
      <c r="G35" s="174"/>
      <c r="H35" s="174"/>
      <c r="I35" s="95">
        <v>0.2</v>
      </c>
      <c r="J35" s="94">
        <f>ROUND(((SUM(BE107:BE108) + SUM(BE128:BE148))*I35),  2)</f>
        <v>0</v>
      </c>
      <c r="K35" s="174"/>
      <c r="L35" s="3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1:31" s="2" customFormat="1" ht="14.45" customHeight="1">
      <c r="A36" s="174"/>
      <c r="B36" s="27"/>
      <c r="C36" s="174"/>
      <c r="D36" s="174"/>
      <c r="E36" s="173" t="s">
        <v>37</v>
      </c>
      <c r="F36" s="94">
        <f>ROUND((SUM(BF107:BF108) + SUM(BF128:BF148)),  2)</f>
        <v>2022.66</v>
      </c>
      <c r="G36" s="174"/>
      <c r="H36" s="174"/>
      <c r="I36" s="95">
        <v>0.2</v>
      </c>
      <c r="J36" s="94">
        <f>ROUND(((SUM(BF107:BF108) + SUM(BF128:BF148))*I36),  2)</f>
        <v>404.53</v>
      </c>
      <c r="K36" s="174"/>
      <c r="L36" s="36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 spans="1:31" s="2" customFormat="1" ht="14.45" hidden="1" customHeight="1">
      <c r="A37" s="174"/>
      <c r="B37" s="27"/>
      <c r="C37" s="174"/>
      <c r="D37" s="174"/>
      <c r="E37" s="173" t="s">
        <v>38</v>
      </c>
      <c r="F37" s="94">
        <f>ROUND((SUM(BG107:BG108) + SUM(BG128:BG148)),  2)</f>
        <v>0</v>
      </c>
      <c r="G37" s="174"/>
      <c r="H37" s="174"/>
      <c r="I37" s="95">
        <v>0.2</v>
      </c>
      <c r="J37" s="94">
        <f>0</f>
        <v>0</v>
      </c>
      <c r="K37" s="174"/>
      <c r="L37" s="36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</row>
    <row r="38" spans="1:31" s="2" customFormat="1" ht="14.45" hidden="1" customHeight="1">
      <c r="A38" s="174"/>
      <c r="B38" s="27"/>
      <c r="C38" s="174"/>
      <c r="D38" s="174"/>
      <c r="E38" s="173" t="s">
        <v>39</v>
      </c>
      <c r="F38" s="94">
        <f>ROUND((SUM(BH107:BH108) + SUM(BH128:BH148)),  2)</f>
        <v>0</v>
      </c>
      <c r="G38" s="174"/>
      <c r="H38" s="174"/>
      <c r="I38" s="95">
        <v>0.2</v>
      </c>
      <c r="J38" s="94">
        <f>0</f>
        <v>0</v>
      </c>
      <c r="K38" s="174"/>
      <c r="L38" s="36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</row>
    <row r="39" spans="1:31" s="2" customFormat="1" ht="14.45" hidden="1" customHeight="1">
      <c r="A39" s="174"/>
      <c r="B39" s="27"/>
      <c r="C39" s="174"/>
      <c r="D39" s="174"/>
      <c r="E39" s="173" t="s">
        <v>40</v>
      </c>
      <c r="F39" s="94">
        <f>ROUND((SUM(BI107:BI108) + SUM(BI128:BI148)),  2)</f>
        <v>0</v>
      </c>
      <c r="G39" s="174"/>
      <c r="H39" s="174"/>
      <c r="I39" s="95">
        <v>0</v>
      </c>
      <c r="J39" s="94">
        <f>0</f>
        <v>0</v>
      </c>
      <c r="K39" s="174"/>
      <c r="L39" s="36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 spans="1:31" s="2" customFormat="1" ht="6.95" customHeight="1">
      <c r="A40" s="174"/>
      <c r="B40" s="27"/>
      <c r="C40" s="174"/>
      <c r="D40" s="174"/>
      <c r="E40" s="174"/>
      <c r="F40" s="174"/>
      <c r="G40" s="174"/>
      <c r="H40" s="174"/>
      <c r="I40" s="174"/>
      <c r="J40" s="174"/>
      <c r="K40" s="174"/>
      <c r="L40" s="36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</row>
    <row r="41" spans="1:31" s="2" customFormat="1" ht="25.35" customHeight="1">
      <c r="A41" s="174"/>
      <c r="B41" s="27"/>
      <c r="C41" s="96"/>
      <c r="D41" s="97" t="s">
        <v>41</v>
      </c>
      <c r="E41" s="54"/>
      <c r="F41" s="54"/>
      <c r="G41" s="98" t="s">
        <v>42</v>
      </c>
      <c r="H41" s="99" t="s">
        <v>43</v>
      </c>
      <c r="I41" s="54"/>
      <c r="J41" s="100">
        <f>SUM(J32:J39)</f>
        <v>2427.19</v>
      </c>
      <c r="K41" s="101"/>
      <c r="L41" s="36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</row>
    <row r="42" spans="1:31" s="2" customFormat="1" ht="14.45" customHeight="1">
      <c r="A42" s="174"/>
      <c r="B42" s="27"/>
      <c r="C42" s="174"/>
      <c r="D42" s="174"/>
      <c r="E42" s="174"/>
      <c r="F42" s="174"/>
      <c r="G42" s="174"/>
      <c r="H42" s="174"/>
      <c r="I42" s="174"/>
      <c r="J42" s="174"/>
      <c r="K42" s="174"/>
      <c r="L42" s="36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74"/>
      <c r="B61" s="27"/>
      <c r="C61" s="174"/>
      <c r="D61" s="39" t="s">
        <v>46</v>
      </c>
      <c r="E61" s="170"/>
      <c r="F61" s="102" t="s">
        <v>47</v>
      </c>
      <c r="G61" s="39" t="s">
        <v>46</v>
      </c>
      <c r="H61" s="170"/>
      <c r="I61" s="170"/>
      <c r="J61" s="103" t="s">
        <v>47</v>
      </c>
      <c r="K61" s="170"/>
      <c r="L61" s="36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74"/>
      <c r="B65" s="27"/>
      <c r="C65" s="174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74"/>
      <c r="B76" s="27"/>
      <c r="C76" s="174"/>
      <c r="D76" s="39" t="s">
        <v>46</v>
      </c>
      <c r="E76" s="170"/>
      <c r="F76" s="102" t="s">
        <v>47</v>
      </c>
      <c r="G76" s="39" t="s">
        <v>46</v>
      </c>
      <c r="H76" s="170"/>
      <c r="I76" s="170"/>
      <c r="J76" s="103" t="s">
        <v>47</v>
      </c>
      <c r="K76" s="170"/>
      <c r="L76" s="36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</row>
    <row r="77" spans="1:31" s="2" customFormat="1" ht="14.45" customHeight="1">
      <c r="A77" s="174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</row>
    <row r="81" spans="1:47" s="2" customFormat="1" ht="6.95" customHeight="1">
      <c r="A81" s="174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</row>
    <row r="82" spans="1:47" s="2" customFormat="1" ht="24.95" customHeight="1">
      <c r="A82" s="174"/>
      <c r="B82" s="27"/>
      <c r="C82" s="18" t="s">
        <v>108</v>
      </c>
      <c r="D82" s="174"/>
      <c r="E82" s="174"/>
      <c r="F82" s="174"/>
      <c r="G82" s="174"/>
      <c r="H82" s="174"/>
      <c r="I82" s="174"/>
      <c r="J82" s="174"/>
      <c r="K82" s="174"/>
      <c r="L82" s="36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</row>
    <row r="83" spans="1:47" s="2" customFormat="1" ht="6.95" customHeight="1">
      <c r="A83" s="174"/>
      <c r="B83" s="27"/>
      <c r="C83" s="174"/>
      <c r="D83" s="174"/>
      <c r="E83" s="174"/>
      <c r="F83" s="174"/>
      <c r="G83" s="174"/>
      <c r="H83" s="174"/>
      <c r="I83" s="174"/>
      <c r="J83" s="174"/>
      <c r="K83" s="174"/>
      <c r="L83" s="36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pans="1:47" s="2" customFormat="1" ht="12" customHeight="1">
      <c r="A84" s="174"/>
      <c r="B84" s="27"/>
      <c r="C84" s="173" t="s">
        <v>12</v>
      </c>
      <c r="D84" s="174"/>
      <c r="E84" s="174"/>
      <c r="F84" s="174"/>
      <c r="G84" s="174"/>
      <c r="H84" s="174"/>
      <c r="I84" s="174"/>
      <c r="J84" s="174"/>
      <c r="K84" s="174"/>
      <c r="L84" s="36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</row>
    <row r="85" spans="1:47" s="2" customFormat="1" ht="23.25" customHeight="1">
      <c r="A85" s="174"/>
      <c r="B85" s="27"/>
      <c r="C85" s="174"/>
      <c r="D85" s="174"/>
      <c r="E85" s="235" t="str">
        <f>E7</f>
        <v>PRÍSTAVBA A STAVEBNÉ ÚPRAVY MŠ LEDNICKÉ ROVNE</v>
      </c>
      <c r="F85" s="236"/>
      <c r="G85" s="236"/>
      <c r="H85" s="236"/>
      <c r="I85" s="174"/>
      <c r="J85" s="174"/>
      <c r="K85" s="174"/>
      <c r="L85" s="36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pans="1:47" s="2" customFormat="1" ht="12" customHeight="1">
      <c r="A86" s="174"/>
      <c r="B86" s="27"/>
      <c r="C86" s="173" t="s">
        <v>106</v>
      </c>
      <c r="D86" s="174"/>
      <c r="E86" s="174"/>
      <c r="F86" s="174"/>
      <c r="G86" s="174"/>
      <c r="H86" s="174"/>
      <c r="I86" s="174"/>
      <c r="J86" s="174"/>
      <c r="K86" s="174"/>
      <c r="L86" s="36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pans="1:47" s="2" customFormat="1" ht="16.5" customHeight="1">
      <c r="A87" s="174"/>
      <c r="B87" s="27"/>
      <c r="C87" s="174"/>
      <c r="D87" s="174"/>
      <c r="E87" s="221" t="str">
        <f>E9</f>
        <v>Objekt1 - Búracie práce naviac kuchyňa extra</v>
      </c>
      <c r="F87" s="234"/>
      <c r="G87" s="234"/>
      <c r="H87" s="234"/>
      <c r="I87" s="174"/>
      <c r="J87" s="174"/>
      <c r="K87" s="174"/>
      <c r="L87" s="36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pans="1:47" s="2" customFormat="1" ht="6.95" customHeight="1">
      <c r="A88" s="174"/>
      <c r="B88" s="27"/>
      <c r="C88" s="174"/>
      <c r="D88" s="174"/>
      <c r="E88" s="174"/>
      <c r="F88" s="174"/>
      <c r="G88" s="174"/>
      <c r="H88" s="174"/>
      <c r="I88" s="174"/>
      <c r="J88" s="174"/>
      <c r="K88" s="174"/>
      <c r="L88" s="36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pans="1:47" s="2" customFormat="1" ht="12" customHeight="1">
      <c r="A89" s="174"/>
      <c r="B89" s="27"/>
      <c r="C89" s="173" t="s">
        <v>16</v>
      </c>
      <c r="D89" s="174"/>
      <c r="E89" s="174"/>
      <c r="F89" s="167" t="str">
        <f>F12</f>
        <v xml:space="preserve"> </v>
      </c>
      <c r="G89" s="174"/>
      <c r="H89" s="174"/>
      <c r="I89" s="173" t="s">
        <v>18</v>
      </c>
      <c r="J89" s="172">
        <f>IF(J12="","",J12)</f>
        <v>44210</v>
      </c>
      <c r="K89" s="174"/>
      <c r="L89" s="36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</row>
    <row r="90" spans="1:47" s="2" customFormat="1" ht="6.95" customHeight="1">
      <c r="A90" s="174"/>
      <c r="B90" s="27"/>
      <c r="C90" s="174"/>
      <c r="D90" s="174"/>
      <c r="E90" s="174"/>
      <c r="F90" s="174"/>
      <c r="G90" s="174"/>
      <c r="H90" s="174"/>
      <c r="I90" s="174"/>
      <c r="J90" s="174"/>
      <c r="K90" s="174"/>
      <c r="L90" s="36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pans="1:47" s="2" customFormat="1" ht="15.2" customHeight="1">
      <c r="A91" s="174"/>
      <c r="B91" s="27"/>
      <c r="C91" s="173" t="s">
        <v>19</v>
      </c>
      <c r="D91" s="174"/>
      <c r="E91" s="174"/>
      <c r="F91" s="167" t="str">
        <f>E15</f>
        <v>Obec Lednické Rovne</v>
      </c>
      <c r="G91" s="174"/>
      <c r="H91" s="174"/>
      <c r="I91" s="173" t="s">
        <v>26</v>
      </c>
      <c r="J91" s="169" t="str">
        <f>E21</f>
        <v xml:space="preserve"> </v>
      </c>
      <c r="K91" s="174"/>
      <c r="L91" s="36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</row>
    <row r="92" spans="1:47" s="2" customFormat="1" ht="15.2" customHeight="1">
      <c r="A92" s="174"/>
      <c r="B92" s="27"/>
      <c r="C92" s="173" t="s">
        <v>22</v>
      </c>
      <c r="D92" s="174"/>
      <c r="E92" s="174"/>
      <c r="F92" s="167" t="str">
        <f>IF(E18="","",E18)</f>
        <v>Last solution s.r.o.</v>
      </c>
      <c r="G92" s="174"/>
      <c r="H92" s="174"/>
      <c r="I92" s="173" t="s">
        <v>29</v>
      </c>
      <c r="J92" s="169" t="str">
        <f>E24</f>
        <v xml:space="preserve"> </v>
      </c>
      <c r="K92" s="174"/>
      <c r="L92" s="36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</row>
    <row r="93" spans="1:47" s="2" customFormat="1" ht="10.35" customHeight="1">
      <c r="A93" s="174"/>
      <c r="B93" s="27"/>
      <c r="C93" s="174"/>
      <c r="D93" s="174"/>
      <c r="E93" s="174"/>
      <c r="F93" s="174"/>
      <c r="G93" s="174"/>
      <c r="H93" s="174"/>
      <c r="I93" s="174"/>
      <c r="J93" s="174"/>
      <c r="K93" s="174"/>
      <c r="L93" s="36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</row>
    <row r="94" spans="1:47" s="2" customFormat="1" ht="29.25" customHeight="1">
      <c r="A94" s="174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</row>
    <row r="95" spans="1:47" s="2" customFormat="1" ht="10.35" customHeight="1">
      <c r="A95" s="174"/>
      <c r="B95" s="27"/>
      <c r="C95" s="174"/>
      <c r="D95" s="174"/>
      <c r="E95" s="174"/>
      <c r="F95" s="174"/>
      <c r="G95" s="174"/>
      <c r="H95" s="174"/>
      <c r="I95" s="174"/>
      <c r="J95" s="174"/>
      <c r="K95" s="174"/>
      <c r="L95" s="36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</row>
    <row r="96" spans="1:47" s="2" customFormat="1" ht="22.9" customHeight="1">
      <c r="A96" s="174"/>
      <c r="B96" s="27"/>
      <c r="C96" s="106" t="s">
        <v>1447</v>
      </c>
      <c r="D96" s="174"/>
      <c r="E96" s="174"/>
      <c r="F96" s="174"/>
      <c r="G96" s="174"/>
      <c r="H96" s="174"/>
      <c r="I96" s="174"/>
      <c r="J96" s="166">
        <f>J128</f>
        <v>2022.6599999999999</v>
      </c>
      <c r="K96" s="174"/>
      <c r="L96" s="36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J129</f>
        <v>2022.6599999999999</v>
      </c>
      <c r="L97" s="107"/>
    </row>
    <row r="98" spans="1:31" s="10" customFormat="1" ht="19.899999999999999" customHeight="1">
      <c r="B98" s="111"/>
      <c r="D98" s="112" t="s">
        <v>349</v>
      </c>
      <c r="E98" s="113"/>
      <c r="F98" s="113"/>
      <c r="G98" s="113"/>
      <c r="H98" s="113"/>
      <c r="I98" s="113"/>
      <c r="J98" s="114">
        <f>J130</f>
        <v>0</v>
      </c>
      <c r="L98" s="111"/>
    </row>
    <row r="99" spans="1:31" s="10" customFormat="1" ht="19.899999999999999" customHeight="1">
      <c r="B99" s="111"/>
      <c r="D99" s="112" t="s">
        <v>350</v>
      </c>
      <c r="E99" s="113"/>
      <c r="F99" s="113"/>
      <c r="G99" s="113"/>
      <c r="H99" s="113"/>
      <c r="I99" s="113"/>
      <c r="J99" s="114">
        <f>J131</f>
        <v>479.47899999999998</v>
      </c>
      <c r="L99" s="111"/>
    </row>
    <row r="100" spans="1:31" s="10" customFormat="1" ht="19.899999999999999" customHeight="1">
      <c r="B100" s="111"/>
      <c r="D100" s="112" t="s">
        <v>1610</v>
      </c>
      <c r="E100" s="113"/>
      <c r="F100" s="113"/>
      <c r="G100" s="113"/>
      <c r="H100" s="113"/>
      <c r="I100" s="113"/>
      <c r="J100" s="114">
        <f>J134</f>
        <v>0</v>
      </c>
      <c r="L100" s="111"/>
    </row>
    <row r="101" spans="1:31" s="10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J135</f>
        <v>240.71899999999999</v>
      </c>
      <c r="L101" s="111"/>
    </row>
    <row r="102" spans="1:31" s="10" customFormat="1" ht="19.899999999999999" customHeight="1">
      <c r="B102" s="111"/>
      <c r="D102" s="112" t="s">
        <v>984</v>
      </c>
      <c r="E102" s="113"/>
      <c r="F102" s="113"/>
      <c r="G102" s="113"/>
      <c r="H102" s="113"/>
      <c r="I102" s="113"/>
      <c r="J102" s="114">
        <f>J138</f>
        <v>0</v>
      </c>
      <c r="L102" s="111"/>
    </row>
    <row r="103" spans="1:31" s="10" customFormat="1" ht="19.899999999999999" customHeight="1">
      <c r="B103" s="111"/>
      <c r="D103" s="112" t="s">
        <v>116</v>
      </c>
      <c r="E103" s="113"/>
      <c r="F103" s="113"/>
      <c r="G103" s="113"/>
      <c r="H103" s="113"/>
      <c r="I103" s="113"/>
      <c r="J103" s="114">
        <f>J139</f>
        <v>1242.3620000000001</v>
      </c>
      <c r="L103" s="111"/>
    </row>
    <row r="104" spans="1:31" s="10" customFormat="1" ht="19.899999999999999" customHeight="1">
      <c r="B104" s="111"/>
      <c r="D104" s="112" t="s">
        <v>117</v>
      </c>
      <c r="E104" s="113"/>
      <c r="F104" s="113"/>
      <c r="G104" s="113"/>
      <c r="H104" s="113"/>
      <c r="I104" s="113"/>
      <c r="J104" s="114">
        <f>J147</f>
        <v>60.1</v>
      </c>
      <c r="L104" s="111"/>
    </row>
    <row r="105" spans="1:31" s="2" customFormat="1" ht="21.75" customHeight="1">
      <c r="A105" s="174"/>
      <c r="B105" s="27"/>
      <c r="C105" s="174"/>
      <c r="D105" s="174"/>
      <c r="E105" s="174"/>
      <c r="F105" s="174"/>
      <c r="G105" s="174"/>
      <c r="H105" s="174"/>
      <c r="I105" s="174"/>
      <c r="J105" s="174"/>
      <c r="K105" s="174"/>
      <c r="L105" s="36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</row>
    <row r="106" spans="1:31" s="2" customFormat="1" ht="6.95" customHeight="1">
      <c r="A106" s="174"/>
      <c r="B106" s="27"/>
      <c r="C106" s="174"/>
      <c r="D106" s="174"/>
      <c r="E106" s="174"/>
      <c r="F106" s="174"/>
      <c r="G106" s="174"/>
      <c r="H106" s="174"/>
      <c r="I106" s="174"/>
      <c r="J106" s="174"/>
      <c r="K106" s="174"/>
      <c r="L106" s="36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</row>
    <row r="107" spans="1:31" s="2" customFormat="1" ht="29.25" customHeight="1">
      <c r="A107" s="174"/>
      <c r="B107" s="27"/>
      <c r="C107" s="106" t="s">
        <v>1449</v>
      </c>
      <c r="D107" s="174"/>
      <c r="E107" s="174"/>
      <c r="F107" s="174"/>
      <c r="G107" s="174"/>
      <c r="H107" s="174"/>
      <c r="I107" s="174"/>
      <c r="J107" s="178">
        <v>0</v>
      </c>
      <c r="K107" s="174"/>
      <c r="L107" s="36"/>
      <c r="N107" s="179" t="s">
        <v>35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</row>
    <row r="108" spans="1:31" s="2" customFormat="1" ht="18" customHeight="1">
      <c r="A108" s="174"/>
      <c r="B108" s="27"/>
      <c r="C108" s="174"/>
      <c r="D108" s="174"/>
      <c r="E108" s="174"/>
      <c r="F108" s="174"/>
      <c r="G108" s="174"/>
      <c r="H108" s="174"/>
      <c r="I108" s="174"/>
      <c r="J108" s="174"/>
      <c r="K108" s="174"/>
      <c r="L108" s="36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</row>
    <row r="109" spans="1:31" s="2" customFormat="1" ht="29.25" customHeight="1">
      <c r="A109" s="174"/>
      <c r="B109" s="27"/>
      <c r="C109" s="180" t="s">
        <v>1450</v>
      </c>
      <c r="D109" s="96"/>
      <c r="E109" s="96"/>
      <c r="F109" s="96"/>
      <c r="G109" s="96"/>
      <c r="H109" s="96"/>
      <c r="I109" s="96"/>
      <c r="J109" s="181">
        <f>ROUND(J96+J107,2)</f>
        <v>2022.66</v>
      </c>
      <c r="K109" s="96"/>
      <c r="L109" s="36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0" spans="1:31" s="2" customFormat="1" ht="6.95" customHeight="1">
      <c r="A110" s="174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</row>
    <row r="114" spans="1:63" s="2" customFormat="1" ht="6.95" customHeight="1">
      <c r="A114" s="174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</row>
    <row r="115" spans="1:63" s="2" customFormat="1" ht="24.95" customHeight="1">
      <c r="A115" s="174"/>
      <c r="B115" s="27"/>
      <c r="C115" s="18" t="s">
        <v>129</v>
      </c>
      <c r="D115" s="174"/>
      <c r="E115" s="174"/>
      <c r="F115" s="174"/>
      <c r="G115" s="174"/>
      <c r="H115" s="174"/>
      <c r="I115" s="174"/>
      <c r="J115" s="174"/>
      <c r="K115" s="174"/>
      <c r="L115" s="36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pans="1:63" s="2" customFormat="1" ht="6.95" customHeight="1">
      <c r="A116" s="174"/>
      <c r="B116" s="27"/>
      <c r="C116" s="174"/>
      <c r="D116" s="174"/>
      <c r="E116" s="174"/>
      <c r="F116" s="174"/>
      <c r="G116" s="174"/>
      <c r="H116" s="174"/>
      <c r="I116" s="174"/>
      <c r="J116" s="174"/>
      <c r="K116" s="174"/>
      <c r="L116" s="36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</row>
    <row r="117" spans="1:63" s="2" customFormat="1" ht="12" customHeight="1">
      <c r="A117" s="174"/>
      <c r="B117" s="27"/>
      <c r="C117" s="173" t="s">
        <v>12</v>
      </c>
      <c r="D117" s="174"/>
      <c r="E117" s="174"/>
      <c r="F117" s="174"/>
      <c r="G117" s="174"/>
      <c r="H117" s="174"/>
      <c r="I117" s="174"/>
      <c r="J117" s="174"/>
      <c r="K117" s="174"/>
      <c r="L117" s="36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</row>
    <row r="118" spans="1:63" s="2" customFormat="1" ht="23.25" customHeight="1">
      <c r="A118" s="174"/>
      <c r="B118" s="27"/>
      <c r="C118" s="174"/>
      <c r="D118" s="174"/>
      <c r="E118" s="235" t="str">
        <f>E7</f>
        <v>PRÍSTAVBA A STAVEBNÉ ÚPRAVY MŠ LEDNICKÉ ROVNE</v>
      </c>
      <c r="F118" s="236"/>
      <c r="G118" s="236"/>
      <c r="H118" s="236"/>
      <c r="I118" s="174"/>
      <c r="J118" s="174"/>
      <c r="K118" s="174"/>
      <c r="L118" s="36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pans="1:63" s="2" customFormat="1" ht="12" customHeight="1">
      <c r="A119" s="174"/>
      <c r="B119" s="27"/>
      <c r="C119" s="173" t="s">
        <v>106</v>
      </c>
      <c r="D119" s="174"/>
      <c r="E119" s="174"/>
      <c r="F119" s="174"/>
      <c r="G119" s="174"/>
      <c r="H119" s="174"/>
      <c r="I119" s="174"/>
      <c r="J119" s="174"/>
      <c r="K119" s="174"/>
      <c r="L119" s="36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</row>
    <row r="120" spans="1:63" s="2" customFormat="1" ht="16.5" customHeight="1">
      <c r="A120" s="174"/>
      <c r="B120" s="27"/>
      <c r="C120" s="174"/>
      <c r="D120" s="174"/>
      <c r="E120" s="221" t="str">
        <f>E9</f>
        <v>Objekt1 - Búracie práce naviac kuchyňa extra</v>
      </c>
      <c r="F120" s="234"/>
      <c r="G120" s="234"/>
      <c r="H120" s="234"/>
      <c r="I120" s="174"/>
      <c r="J120" s="174"/>
      <c r="K120" s="174"/>
      <c r="L120" s="36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</row>
    <row r="121" spans="1:63" s="2" customFormat="1" ht="6.95" customHeight="1">
      <c r="A121" s="174"/>
      <c r="B121" s="27"/>
      <c r="C121" s="174"/>
      <c r="D121" s="174"/>
      <c r="E121" s="174"/>
      <c r="F121" s="174"/>
      <c r="G121" s="174"/>
      <c r="H121" s="174"/>
      <c r="I121" s="174"/>
      <c r="J121" s="174"/>
      <c r="K121" s="174"/>
      <c r="L121" s="36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</row>
    <row r="122" spans="1:63" s="2" customFormat="1" ht="12" customHeight="1">
      <c r="A122" s="174"/>
      <c r="B122" s="27"/>
      <c r="C122" s="173" t="s">
        <v>16</v>
      </c>
      <c r="D122" s="174"/>
      <c r="E122" s="174"/>
      <c r="F122" s="167" t="str">
        <f>F12</f>
        <v xml:space="preserve"> </v>
      </c>
      <c r="G122" s="174"/>
      <c r="H122" s="174"/>
      <c r="I122" s="173" t="s">
        <v>18</v>
      </c>
      <c r="J122" s="172">
        <f>IF(J12="","",J12)</f>
        <v>44210</v>
      </c>
      <c r="K122" s="174"/>
      <c r="L122" s="36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</row>
    <row r="123" spans="1:63" s="2" customFormat="1" ht="6.95" customHeight="1">
      <c r="A123" s="174"/>
      <c r="B123" s="27"/>
      <c r="C123" s="174"/>
      <c r="D123" s="174"/>
      <c r="E123" s="174"/>
      <c r="F123" s="174"/>
      <c r="G123" s="174"/>
      <c r="H123" s="174"/>
      <c r="I123" s="174"/>
      <c r="J123" s="174"/>
      <c r="K123" s="174"/>
      <c r="L123" s="36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</row>
    <row r="124" spans="1:63" s="2" customFormat="1" ht="15.2" customHeight="1">
      <c r="A124" s="174"/>
      <c r="B124" s="27"/>
      <c r="C124" s="173" t="s">
        <v>19</v>
      </c>
      <c r="D124" s="174"/>
      <c r="E124" s="174"/>
      <c r="F124" s="167" t="str">
        <f>E15</f>
        <v>Obec Lednické Rovne</v>
      </c>
      <c r="G124" s="174"/>
      <c r="H124" s="174"/>
      <c r="I124" s="173" t="s">
        <v>26</v>
      </c>
      <c r="J124" s="169" t="str">
        <f>E21</f>
        <v xml:space="preserve"> </v>
      </c>
      <c r="K124" s="174"/>
      <c r="L124" s="36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</row>
    <row r="125" spans="1:63" s="2" customFormat="1" ht="15.2" customHeight="1">
      <c r="A125" s="174"/>
      <c r="B125" s="27"/>
      <c r="C125" s="173" t="s">
        <v>22</v>
      </c>
      <c r="D125" s="174"/>
      <c r="E125" s="174"/>
      <c r="F125" s="167" t="str">
        <f>IF(E18="","",E18)</f>
        <v>Last solution s.r.o.</v>
      </c>
      <c r="G125" s="174"/>
      <c r="H125" s="174"/>
      <c r="I125" s="173" t="s">
        <v>29</v>
      </c>
      <c r="J125" s="169" t="str">
        <f>E24</f>
        <v xml:space="preserve"> </v>
      </c>
      <c r="K125" s="174"/>
      <c r="L125" s="36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</row>
    <row r="126" spans="1:63" s="2" customFormat="1" ht="10.35" customHeight="1">
      <c r="A126" s="174"/>
      <c r="B126" s="27"/>
      <c r="C126" s="174"/>
      <c r="D126" s="174"/>
      <c r="E126" s="174"/>
      <c r="F126" s="174"/>
      <c r="G126" s="174"/>
      <c r="H126" s="174"/>
      <c r="I126" s="174"/>
      <c r="J126" s="174"/>
      <c r="K126" s="174"/>
      <c r="L126" s="36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</row>
    <row r="127" spans="1:63" s="11" customFormat="1" ht="29.25" customHeight="1">
      <c r="A127" s="115"/>
      <c r="B127" s="116"/>
      <c r="C127" s="117" t="s">
        <v>130</v>
      </c>
      <c r="D127" s="118" t="s">
        <v>56</v>
      </c>
      <c r="E127" s="118" t="s">
        <v>52</v>
      </c>
      <c r="F127" s="118" t="s">
        <v>53</v>
      </c>
      <c r="G127" s="118" t="s">
        <v>131</v>
      </c>
      <c r="H127" s="118" t="s">
        <v>132</v>
      </c>
      <c r="I127" s="118" t="s">
        <v>133</v>
      </c>
      <c r="J127" s="119" t="s">
        <v>110</v>
      </c>
      <c r="K127" s="120" t="s">
        <v>134</v>
      </c>
      <c r="L127" s="121"/>
      <c r="M127" s="56" t="s">
        <v>1</v>
      </c>
      <c r="N127" s="57" t="s">
        <v>35</v>
      </c>
      <c r="O127" s="57" t="s">
        <v>135</v>
      </c>
      <c r="P127" s="57" t="s">
        <v>136</v>
      </c>
      <c r="Q127" s="57" t="s">
        <v>137</v>
      </c>
      <c r="R127" s="57" t="s">
        <v>138</v>
      </c>
      <c r="S127" s="57" t="s">
        <v>139</v>
      </c>
      <c r="T127" s="58" t="s">
        <v>140</v>
      </c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</row>
    <row r="128" spans="1:63" s="2" customFormat="1" ht="22.9" customHeight="1">
      <c r="A128" s="174"/>
      <c r="B128" s="27"/>
      <c r="C128" s="63" t="s">
        <v>111</v>
      </c>
      <c r="D128" s="174"/>
      <c r="E128" s="174"/>
      <c r="F128" s="174"/>
      <c r="G128" s="174"/>
      <c r="H128" s="174"/>
      <c r="I128" s="174"/>
      <c r="J128" s="122">
        <f>BK128</f>
        <v>2022.6599999999999</v>
      </c>
      <c r="K128" s="174"/>
      <c r="L128" s="27"/>
      <c r="M128" s="59"/>
      <c r="N128" s="50"/>
      <c r="O128" s="60"/>
      <c r="P128" s="123">
        <f>P129</f>
        <v>0</v>
      </c>
      <c r="Q128" s="60"/>
      <c r="R128" s="123">
        <f>R129</f>
        <v>0</v>
      </c>
      <c r="S128" s="60"/>
      <c r="T128" s="124">
        <f>T129</f>
        <v>0</v>
      </c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T128" s="14" t="s">
        <v>70</v>
      </c>
      <c r="AU128" s="14" t="s">
        <v>112</v>
      </c>
      <c r="BK128" s="125">
        <f>BK129</f>
        <v>2022.6599999999999</v>
      </c>
    </row>
    <row r="129" spans="1:65" s="12" customFormat="1" ht="25.9" customHeight="1">
      <c r="B129" s="126"/>
      <c r="D129" s="127" t="s">
        <v>70</v>
      </c>
      <c r="E129" s="128" t="s">
        <v>141</v>
      </c>
      <c r="F129" s="128" t="s">
        <v>142</v>
      </c>
      <c r="J129" s="129">
        <f>BK129</f>
        <v>2022.6599999999999</v>
      </c>
      <c r="L129" s="126"/>
      <c r="M129" s="130"/>
      <c r="N129" s="131"/>
      <c r="O129" s="131"/>
      <c r="P129" s="132">
        <f>P130+P131+P134+P135+P138+P139+P147</f>
        <v>0</v>
      </c>
      <c r="Q129" s="131"/>
      <c r="R129" s="132">
        <f>R130+R131+R134+R135+R138+R139+R147</f>
        <v>0</v>
      </c>
      <c r="S129" s="131"/>
      <c r="T129" s="133">
        <f>T130+T131+T134+T135+T138+T139+T147</f>
        <v>0</v>
      </c>
      <c r="AR129" s="127" t="s">
        <v>79</v>
      </c>
      <c r="AT129" s="134" t="s">
        <v>70</v>
      </c>
      <c r="AU129" s="134" t="s">
        <v>71</v>
      </c>
      <c r="AY129" s="127" t="s">
        <v>143</v>
      </c>
      <c r="BK129" s="135">
        <f>BK130+BK131+BK134+BK135+BK138+BK139+BK147</f>
        <v>2022.6599999999999</v>
      </c>
    </row>
    <row r="130" spans="1:65" s="12" customFormat="1" ht="22.9" customHeight="1">
      <c r="B130" s="126"/>
      <c r="D130" s="127" t="s">
        <v>70</v>
      </c>
      <c r="E130" s="136" t="s">
        <v>79</v>
      </c>
      <c r="F130" s="136" t="s">
        <v>353</v>
      </c>
      <c r="J130" s="137">
        <f>BK130</f>
        <v>0</v>
      </c>
      <c r="L130" s="126"/>
      <c r="M130" s="130"/>
      <c r="N130" s="131"/>
      <c r="O130" s="131"/>
      <c r="P130" s="132">
        <v>0</v>
      </c>
      <c r="Q130" s="131"/>
      <c r="R130" s="132">
        <v>0</v>
      </c>
      <c r="S130" s="131"/>
      <c r="T130" s="133">
        <v>0</v>
      </c>
      <c r="AR130" s="127" t="s">
        <v>79</v>
      </c>
      <c r="AT130" s="134" t="s">
        <v>70</v>
      </c>
      <c r="AU130" s="134" t="s">
        <v>79</v>
      </c>
      <c r="AY130" s="127" t="s">
        <v>143</v>
      </c>
      <c r="BK130" s="135">
        <v>0</v>
      </c>
    </row>
    <row r="131" spans="1:65" s="12" customFormat="1" ht="22.9" customHeight="1">
      <c r="B131" s="126"/>
      <c r="D131" s="127" t="s">
        <v>70</v>
      </c>
      <c r="E131" s="136" t="s">
        <v>152</v>
      </c>
      <c r="F131" s="136" t="s">
        <v>375</v>
      </c>
      <c r="J131" s="137">
        <f>BK131</f>
        <v>479.47899999999998</v>
      </c>
      <c r="L131" s="126"/>
      <c r="M131" s="130"/>
      <c r="N131" s="131"/>
      <c r="O131" s="131"/>
      <c r="P131" s="132">
        <f>SUM(P132:P133)</f>
        <v>0</v>
      </c>
      <c r="Q131" s="131"/>
      <c r="R131" s="132">
        <f>SUM(R132:R133)</f>
        <v>0</v>
      </c>
      <c r="S131" s="131"/>
      <c r="T131" s="133">
        <f>SUM(T132:T133)</f>
        <v>0</v>
      </c>
      <c r="AR131" s="127" t="s">
        <v>79</v>
      </c>
      <c r="AT131" s="134" t="s">
        <v>70</v>
      </c>
      <c r="AU131" s="134" t="s">
        <v>79</v>
      </c>
      <c r="AY131" s="127" t="s">
        <v>143</v>
      </c>
      <c r="BK131" s="135">
        <f>SUM(BK132:BK133)</f>
        <v>479.47899999999998</v>
      </c>
    </row>
    <row r="132" spans="1:65" s="2" customFormat="1" ht="14.45" customHeight="1">
      <c r="A132" s="174"/>
      <c r="B132" s="138"/>
      <c r="C132" s="139" t="s">
        <v>216</v>
      </c>
      <c r="D132" s="139" t="s">
        <v>147</v>
      </c>
      <c r="E132" s="140" t="s">
        <v>590</v>
      </c>
      <c r="F132" s="141" t="s">
        <v>591</v>
      </c>
      <c r="G132" s="142" t="s">
        <v>366</v>
      </c>
      <c r="H132" s="143">
        <v>1.25</v>
      </c>
      <c r="I132" s="143">
        <v>85.694000000000003</v>
      </c>
      <c r="J132" s="143">
        <f>ROUND(I132*H132,3)</f>
        <v>107.11799999999999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R132" s="149" t="s">
        <v>151</v>
      </c>
      <c r="AT132" s="149" t="s">
        <v>147</v>
      </c>
      <c r="AU132" s="149" t="s">
        <v>152</v>
      </c>
      <c r="AY132" s="14" t="s">
        <v>143</v>
      </c>
      <c r="BE132" s="150">
        <f>IF(N132="základná",J132,0)</f>
        <v>0</v>
      </c>
      <c r="BF132" s="150">
        <f>IF(N132="znížená",J132,0)</f>
        <v>107.11799999999999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152</v>
      </c>
      <c r="BK132" s="151">
        <f>ROUND(I132*H132,3)</f>
        <v>107.11799999999999</v>
      </c>
      <c r="BL132" s="14" t="s">
        <v>151</v>
      </c>
      <c r="BM132" s="149" t="s">
        <v>152</v>
      </c>
    </row>
    <row r="133" spans="1:65" s="2" customFormat="1" ht="14.45" customHeight="1">
      <c r="A133" s="174"/>
      <c r="B133" s="138"/>
      <c r="C133" s="139" t="s">
        <v>168</v>
      </c>
      <c r="D133" s="139" t="s">
        <v>147</v>
      </c>
      <c r="E133" s="140" t="s">
        <v>1611</v>
      </c>
      <c r="F133" s="141" t="s">
        <v>1009</v>
      </c>
      <c r="G133" s="142" t="s">
        <v>215</v>
      </c>
      <c r="H133" s="143">
        <v>0.3</v>
      </c>
      <c r="I133" s="143">
        <v>1241.203</v>
      </c>
      <c r="J133" s="143">
        <f>ROUND(I133*H133,3)</f>
        <v>372.36099999999999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R133" s="149" t="s">
        <v>151</v>
      </c>
      <c r="AT133" s="149" t="s">
        <v>147</v>
      </c>
      <c r="AU133" s="149" t="s">
        <v>152</v>
      </c>
      <c r="AY133" s="14" t="s">
        <v>143</v>
      </c>
      <c r="BE133" s="150">
        <f>IF(N133="základná",J133,0)</f>
        <v>0</v>
      </c>
      <c r="BF133" s="150">
        <f>IF(N133="znížená",J133,0)</f>
        <v>372.36099999999999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4" t="s">
        <v>152</v>
      </c>
      <c r="BK133" s="151">
        <f>ROUND(I133*H133,3)</f>
        <v>372.36099999999999</v>
      </c>
      <c r="BL133" s="14" t="s">
        <v>151</v>
      </c>
      <c r="BM133" s="149" t="s">
        <v>151</v>
      </c>
    </row>
    <row r="134" spans="1:65" s="12" customFormat="1" ht="22.9" customHeight="1">
      <c r="B134" s="126"/>
      <c r="D134" s="127" t="s">
        <v>70</v>
      </c>
      <c r="E134" s="136" t="s">
        <v>1485</v>
      </c>
      <c r="F134" s="136" t="s">
        <v>1</v>
      </c>
      <c r="J134" s="137">
        <f>BK134</f>
        <v>0</v>
      </c>
      <c r="L134" s="126"/>
      <c r="M134" s="130"/>
      <c r="N134" s="131"/>
      <c r="O134" s="131"/>
      <c r="P134" s="132">
        <v>0</v>
      </c>
      <c r="Q134" s="131"/>
      <c r="R134" s="132">
        <v>0</v>
      </c>
      <c r="S134" s="131"/>
      <c r="T134" s="133">
        <v>0</v>
      </c>
      <c r="AR134" s="127" t="s">
        <v>79</v>
      </c>
      <c r="AT134" s="134" t="s">
        <v>70</v>
      </c>
      <c r="AU134" s="134" t="s">
        <v>79</v>
      </c>
      <c r="AY134" s="127" t="s">
        <v>143</v>
      </c>
      <c r="BK134" s="135">
        <v>0</v>
      </c>
    </row>
    <row r="135" spans="1:65" s="12" customFormat="1" ht="22.9" customHeight="1">
      <c r="B135" s="126"/>
      <c r="D135" s="127" t="s">
        <v>70</v>
      </c>
      <c r="E135" s="136" t="s">
        <v>153</v>
      </c>
      <c r="F135" s="136" t="s">
        <v>154</v>
      </c>
      <c r="J135" s="137">
        <f>BK135</f>
        <v>240.71899999999999</v>
      </c>
      <c r="L135" s="126"/>
      <c r="M135" s="130"/>
      <c r="N135" s="131"/>
      <c r="O135" s="131"/>
      <c r="P135" s="132">
        <f>SUM(P136:P137)</f>
        <v>0</v>
      </c>
      <c r="Q135" s="131"/>
      <c r="R135" s="132">
        <f>SUM(R136:R137)</f>
        <v>0</v>
      </c>
      <c r="S135" s="131"/>
      <c r="T135" s="133">
        <f>SUM(T136:T137)</f>
        <v>0</v>
      </c>
      <c r="AR135" s="127" t="s">
        <v>79</v>
      </c>
      <c r="AT135" s="134" t="s">
        <v>70</v>
      </c>
      <c r="AU135" s="134" t="s">
        <v>79</v>
      </c>
      <c r="AY135" s="127" t="s">
        <v>143</v>
      </c>
      <c r="BK135" s="135">
        <f>SUM(BK136:BK137)</f>
        <v>240.71899999999999</v>
      </c>
    </row>
    <row r="136" spans="1:65" s="2" customFormat="1" ht="24.2" customHeight="1">
      <c r="A136" s="174"/>
      <c r="B136" s="138"/>
      <c r="C136" s="139" t="s">
        <v>173</v>
      </c>
      <c r="D136" s="139" t="s">
        <v>147</v>
      </c>
      <c r="E136" s="140" t="s">
        <v>1012</v>
      </c>
      <c r="F136" s="141" t="s">
        <v>1013</v>
      </c>
      <c r="G136" s="142" t="s">
        <v>150</v>
      </c>
      <c r="H136" s="143">
        <v>7.1</v>
      </c>
      <c r="I136" s="143">
        <v>23.658000000000001</v>
      </c>
      <c r="J136" s="143">
        <f>ROUND(I136*H136,3)</f>
        <v>167.97200000000001</v>
      </c>
      <c r="K136" s="144"/>
      <c r="L136" s="27"/>
      <c r="M136" s="145" t="s">
        <v>1</v>
      </c>
      <c r="N136" s="146" t="s">
        <v>37</v>
      </c>
      <c r="O136" s="147">
        <v>0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R136" s="149" t="s">
        <v>151</v>
      </c>
      <c r="AT136" s="149" t="s">
        <v>147</v>
      </c>
      <c r="AU136" s="149" t="s">
        <v>152</v>
      </c>
      <c r="AY136" s="14" t="s">
        <v>143</v>
      </c>
      <c r="BE136" s="150">
        <f>IF(N136="základná",J136,0)</f>
        <v>0</v>
      </c>
      <c r="BF136" s="150">
        <f>IF(N136="znížená",J136,0)</f>
        <v>167.97200000000001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4" t="s">
        <v>152</v>
      </c>
      <c r="BK136" s="151">
        <f>ROUND(I136*H136,3)</f>
        <v>167.97200000000001</v>
      </c>
      <c r="BL136" s="14" t="s">
        <v>151</v>
      </c>
      <c r="BM136" s="149" t="s">
        <v>153</v>
      </c>
    </row>
    <row r="137" spans="1:65" s="2" customFormat="1" ht="14.45" customHeight="1">
      <c r="A137" s="174"/>
      <c r="B137" s="138"/>
      <c r="C137" s="139" t="s">
        <v>235</v>
      </c>
      <c r="D137" s="139" t="s">
        <v>147</v>
      </c>
      <c r="E137" s="140" t="s">
        <v>1014</v>
      </c>
      <c r="F137" s="141" t="s">
        <v>1015</v>
      </c>
      <c r="G137" s="142" t="s">
        <v>150</v>
      </c>
      <c r="H137" s="143">
        <v>7.1</v>
      </c>
      <c r="I137" s="143">
        <v>10.246</v>
      </c>
      <c r="J137" s="143">
        <f>ROUND(I137*H137,3)</f>
        <v>72.747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R137" s="149" t="s">
        <v>151</v>
      </c>
      <c r="AT137" s="149" t="s">
        <v>147</v>
      </c>
      <c r="AU137" s="149" t="s">
        <v>152</v>
      </c>
      <c r="AY137" s="14" t="s">
        <v>143</v>
      </c>
      <c r="BE137" s="150">
        <f>IF(N137="základná",J137,0)</f>
        <v>0</v>
      </c>
      <c r="BF137" s="150">
        <f>IF(N137="znížená",J137,0)</f>
        <v>72.747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4" t="s">
        <v>152</v>
      </c>
      <c r="BK137" s="151">
        <f>ROUND(I137*H137,3)</f>
        <v>72.747</v>
      </c>
      <c r="BL137" s="14" t="s">
        <v>151</v>
      </c>
      <c r="BM137" s="149" t="s">
        <v>161</v>
      </c>
    </row>
    <row r="138" spans="1:65" s="12" customFormat="1" ht="22.9" customHeight="1">
      <c r="B138" s="126"/>
      <c r="D138" s="127" t="s">
        <v>70</v>
      </c>
      <c r="E138" s="136" t="s">
        <v>161</v>
      </c>
      <c r="F138" s="136" t="s">
        <v>1016</v>
      </c>
      <c r="J138" s="137">
        <f>BK138</f>
        <v>0</v>
      </c>
      <c r="L138" s="126"/>
      <c r="M138" s="130"/>
      <c r="N138" s="131"/>
      <c r="O138" s="131"/>
      <c r="P138" s="132">
        <v>0</v>
      </c>
      <c r="Q138" s="131"/>
      <c r="R138" s="132">
        <v>0</v>
      </c>
      <c r="S138" s="131"/>
      <c r="T138" s="133">
        <v>0</v>
      </c>
      <c r="AR138" s="127" t="s">
        <v>79</v>
      </c>
      <c r="AT138" s="134" t="s">
        <v>70</v>
      </c>
      <c r="AU138" s="134" t="s">
        <v>79</v>
      </c>
      <c r="AY138" s="127" t="s">
        <v>143</v>
      </c>
      <c r="BK138" s="135">
        <v>0</v>
      </c>
    </row>
    <row r="139" spans="1:65" s="12" customFormat="1" ht="22.9" customHeight="1">
      <c r="B139" s="126"/>
      <c r="D139" s="127" t="s">
        <v>70</v>
      </c>
      <c r="E139" s="136" t="s">
        <v>179</v>
      </c>
      <c r="F139" s="136" t="s">
        <v>180</v>
      </c>
      <c r="J139" s="137">
        <f>BK139</f>
        <v>1242.3620000000001</v>
      </c>
      <c r="L139" s="126"/>
      <c r="M139" s="130"/>
      <c r="N139" s="131"/>
      <c r="O139" s="131"/>
      <c r="P139" s="132">
        <f>SUM(P140:P146)</f>
        <v>0</v>
      </c>
      <c r="Q139" s="131"/>
      <c r="R139" s="132">
        <f>SUM(R140:R146)</f>
        <v>0</v>
      </c>
      <c r="S139" s="131"/>
      <c r="T139" s="133">
        <f>SUM(T140:T146)</f>
        <v>0</v>
      </c>
      <c r="AR139" s="127" t="s">
        <v>79</v>
      </c>
      <c r="AT139" s="134" t="s">
        <v>70</v>
      </c>
      <c r="AU139" s="134" t="s">
        <v>79</v>
      </c>
      <c r="AY139" s="127" t="s">
        <v>143</v>
      </c>
      <c r="BK139" s="135">
        <f>SUM(BK140:BK146)</f>
        <v>1242.3620000000001</v>
      </c>
    </row>
    <row r="140" spans="1:65" s="2" customFormat="1" ht="24.2" customHeight="1">
      <c r="A140" s="174"/>
      <c r="B140" s="138"/>
      <c r="C140" s="139" t="s">
        <v>195</v>
      </c>
      <c r="D140" s="139" t="s">
        <v>147</v>
      </c>
      <c r="E140" s="140" t="s">
        <v>1060</v>
      </c>
      <c r="F140" s="141" t="s">
        <v>1061</v>
      </c>
      <c r="G140" s="142" t="s">
        <v>366</v>
      </c>
      <c r="H140" s="143">
        <v>1.25</v>
      </c>
      <c r="I140" s="143">
        <v>69.533000000000001</v>
      </c>
      <c r="J140" s="143">
        <f t="shared" ref="J140:J146" si="0">ROUND(I140*H140,3)</f>
        <v>86.915999999999997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ref="P140:P146" si="1">O140*H140</f>
        <v>0</v>
      </c>
      <c r="Q140" s="147">
        <v>0</v>
      </c>
      <c r="R140" s="147">
        <f t="shared" ref="R140:R146" si="2">Q140*H140</f>
        <v>0</v>
      </c>
      <c r="S140" s="147">
        <v>0</v>
      </c>
      <c r="T140" s="148">
        <f t="shared" ref="T140:T146" si="3">S140*H140</f>
        <v>0</v>
      </c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R140" s="149" t="s">
        <v>151</v>
      </c>
      <c r="AT140" s="149" t="s">
        <v>147</v>
      </c>
      <c r="AU140" s="149" t="s">
        <v>152</v>
      </c>
      <c r="AY140" s="14" t="s">
        <v>143</v>
      </c>
      <c r="BE140" s="150">
        <f t="shared" ref="BE140:BE146" si="4">IF(N140="základná",J140,0)</f>
        <v>0</v>
      </c>
      <c r="BF140" s="150">
        <f t="shared" ref="BF140:BF146" si="5">IF(N140="znížená",J140,0)</f>
        <v>86.915999999999997</v>
      </c>
      <c r="BG140" s="150">
        <f t="shared" ref="BG140:BG146" si="6">IF(N140="zákl. prenesená",J140,0)</f>
        <v>0</v>
      </c>
      <c r="BH140" s="150">
        <f t="shared" ref="BH140:BH146" si="7">IF(N140="zníž. prenesená",J140,0)</f>
        <v>0</v>
      </c>
      <c r="BI140" s="150">
        <f t="shared" ref="BI140:BI146" si="8">IF(N140="nulová",J140,0)</f>
        <v>0</v>
      </c>
      <c r="BJ140" s="14" t="s">
        <v>152</v>
      </c>
      <c r="BK140" s="151">
        <f t="shared" ref="BK140:BK146" si="9">ROUND(I140*H140,3)</f>
        <v>86.915999999999997</v>
      </c>
      <c r="BL140" s="14" t="s">
        <v>151</v>
      </c>
      <c r="BM140" s="149" t="s">
        <v>164</v>
      </c>
    </row>
    <row r="141" spans="1:65" s="2" customFormat="1" ht="24.2" customHeight="1">
      <c r="A141" s="174"/>
      <c r="B141" s="138"/>
      <c r="C141" s="139" t="s">
        <v>246</v>
      </c>
      <c r="D141" s="139" t="s">
        <v>147</v>
      </c>
      <c r="E141" s="140" t="s">
        <v>1064</v>
      </c>
      <c r="F141" s="141" t="s">
        <v>1065</v>
      </c>
      <c r="G141" s="142" t="s">
        <v>172</v>
      </c>
      <c r="H141" s="143">
        <v>6</v>
      </c>
      <c r="I141" s="143">
        <v>7.0549999999999997</v>
      </c>
      <c r="J141" s="143">
        <f t="shared" si="0"/>
        <v>42.33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42.33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42.33</v>
      </c>
      <c r="BL141" s="14" t="s">
        <v>151</v>
      </c>
      <c r="BM141" s="149" t="s">
        <v>168</v>
      </c>
    </row>
    <row r="142" spans="1:65" s="2" customFormat="1" ht="24.2" customHeight="1">
      <c r="A142" s="174"/>
      <c r="B142" s="138"/>
      <c r="C142" s="139" t="s">
        <v>221</v>
      </c>
      <c r="D142" s="139" t="s">
        <v>147</v>
      </c>
      <c r="E142" s="140" t="s">
        <v>1066</v>
      </c>
      <c r="F142" s="141" t="s">
        <v>1067</v>
      </c>
      <c r="G142" s="142" t="s">
        <v>1068</v>
      </c>
      <c r="H142" s="143">
        <v>460</v>
      </c>
      <c r="I142" s="143">
        <v>1.41</v>
      </c>
      <c r="J142" s="143">
        <f t="shared" si="0"/>
        <v>648.6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648.6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648.6</v>
      </c>
      <c r="BL142" s="14" t="s">
        <v>151</v>
      </c>
      <c r="BM142" s="149" t="s">
        <v>173</v>
      </c>
    </row>
    <row r="143" spans="1:65" s="2" customFormat="1" ht="37.9" customHeight="1">
      <c r="A143" s="174"/>
      <c r="B143" s="138"/>
      <c r="C143" s="139" t="s">
        <v>169</v>
      </c>
      <c r="D143" s="139" t="s">
        <v>147</v>
      </c>
      <c r="E143" s="140" t="s">
        <v>1073</v>
      </c>
      <c r="F143" s="141" t="s">
        <v>1074</v>
      </c>
      <c r="G143" s="142" t="s">
        <v>275</v>
      </c>
      <c r="H143" s="143">
        <v>47.3</v>
      </c>
      <c r="I143" s="143">
        <v>2.681</v>
      </c>
      <c r="J143" s="143">
        <f t="shared" si="0"/>
        <v>126.81100000000001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R143" s="149" t="s">
        <v>151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126.81100000000001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126.81100000000001</v>
      </c>
      <c r="BL143" s="14" t="s">
        <v>151</v>
      </c>
      <c r="BM143" s="149" t="s">
        <v>178</v>
      </c>
    </row>
    <row r="144" spans="1:65" s="2" customFormat="1" ht="24.2" customHeight="1">
      <c r="A144" s="174"/>
      <c r="B144" s="138"/>
      <c r="C144" s="139" t="s">
        <v>230</v>
      </c>
      <c r="D144" s="139" t="s">
        <v>147</v>
      </c>
      <c r="E144" s="140" t="s">
        <v>1075</v>
      </c>
      <c r="F144" s="141" t="s">
        <v>1076</v>
      </c>
      <c r="G144" s="142" t="s">
        <v>215</v>
      </c>
      <c r="H144" s="143">
        <v>2.5</v>
      </c>
      <c r="I144" s="143">
        <v>8.4429999999999996</v>
      </c>
      <c r="J144" s="143">
        <f t="shared" si="0"/>
        <v>21.108000000000001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R144" s="149" t="s">
        <v>151</v>
      </c>
      <c r="AT144" s="149" t="s">
        <v>147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21.108000000000001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21.108000000000001</v>
      </c>
      <c r="BL144" s="14" t="s">
        <v>151</v>
      </c>
      <c r="BM144" s="149" t="s">
        <v>184</v>
      </c>
    </row>
    <row r="145" spans="1:65" s="2" customFormat="1" ht="14.45" customHeight="1">
      <c r="A145" s="174"/>
      <c r="B145" s="138"/>
      <c r="C145" s="139" t="s">
        <v>146</v>
      </c>
      <c r="D145" s="139" t="s">
        <v>147</v>
      </c>
      <c r="E145" s="140" t="s">
        <v>213</v>
      </c>
      <c r="F145" s="141" t="s">
        <v>214</v>
      </c>
      <c r="G145" s="142" t="s">
        <v>215</v>
      </c>
      <c r="H145" s="143">
        <v>2.5</v>
      </c>
      <c r="I145" s="143">
        <v>11.736000000000001</v>
      </c>
      <c r="J145" s="143">
        <f t="shared" si="0"/>
        <v>29.34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29.34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29.34</v>
      </c>
      <c r="BL145" s="14" t="s">
        <v>151</v>
      </c>
      <c r="BM145" s="149" t="s">
        <v>7</v>
      </c>
    </row>
    <row r="146" spans="1:65" s="2" customFormat="1" ht="24.2" customHeight="1">
      <c r="A146" s="174"/>
      <c r="B146" s="138"/>
      <c r="C146" s="139" t="s">
        <v>165</v>
      </c>
      <c r="D146" s="139" t="s">
        <v>147</v>
      </c>
      <c r="E146" s="140" t="s">
        <v>1077</v>
      </c>
      <c r="F146" s="141" t="s">
        <v>1078</v>
      </c>
      <c r="G146" s="142" t="s">
        <v>172</v>
      </c>
      <c r="H146" s="143">
        <v>1</v>
      </c>
      <c r="I146" s="143">
        <v>287.25700000000001</v>
      </c>
      <c r="J146" s="143">
        <f t="shared" si="0"/>
        <v>287.25700000000001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287.25700000000001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287.25700000000001</v>
      </c>
      <c r="BL146" s="14" t="s">
        <v>151</v>
      </c>
      <c r="BM146" s="149" t="s">
        <v>190</v>
      </c>
    </row>
    <row r="147" spans="1:65" s="12" customFormat="1" ht="22.9" customHeight="1">
      <c r="B147" s="126"/>
      <c r="D147" s="127" t="s">
        <v>70</v>
      </c>
      <c r="E147" s="136" t="s">
        <v>226</v>
      </c>
      <c r="F147" s="136" t="s">
        <v>227</v>
      </c>
      <c r="J147" s="137">
        <f>BK147</f>
        <v>60.1</v>
      </c>
      <c r="L147" s="126"/>
      <c r="M147" s="130"/>
      <c r="N147" s="131"/>
      <c r="O147" s="131"/>
      <c r="P147" s="132">
        <f>P148</f>
        <v>0</v>
      </c>
      <c r="Q147" s="131"/>
      <c r="R147" s="132">
        <f>R148</f>
        <v>0</v>
      </c>
      <c r="S147" s="131"/>
      <c r="T147" s="133">
        <f>T148</f>
        <v>0</v>
      </c>
      <c r="AR147" s="127" t="s">
        <v>79</v>
      </c>
      <c r="AT147" s="134" t="s">
        <v>70</v>
      </c>
      <c r="AU147" s="134" t="s">
        <v>79</v>
      </c>
      <c r="AY147" s="127" t="s">
        <v>143</v>
      </c>
      <c r="BK147" s="135">
        <f>BK148</f>
        <v>60.1</v>
      </c>
    </row>
    <row r="148" spans="1:65" s="2" customFormat="1" ht="24.2" customHeight="1">
      <c r="A148" s="174"/>
      <c r="B148" s="138"/>
      <c r="C148" s="139" t="s">
        <v>272</v>
      </c>
      <c r="D148" s="139" t="s">
        <v>147</v>
      </c>
      <c r="E148" s="140" t="s">
        <v>697</v>
      </c>
      <c r="F148" s="141" t="s">
        <v>1079</v>
      </c>
      <c r="G148" s="142" t="s">
        <v>215</v>
      </c>
      <c r="H148" s="143">
        <v>5</v>
      </c>
      <c r="I148" s="143">
        <v>12.02</v>
      </c>
      <c r="J148" s="143">
        <f>ROUND(I148*H148,3)</f>
        <v>60.1</v>
      </c>
      <c r="K148" s="144"/>
      <c r="L148" s="27"/>
      <c r="M148" s="182" t="s">
        <v>1</v>
      </c>
      <c r="N148" s="183" t="s">
        <v>37</v>
      </c>
      <c r="O148" s="184">
        <v>0</v>
      </c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R148" s="149" t="s">
        <v>151</v>
      </c>
      <c r="AT148" s="149" t="s">
        <v>147</v>
      </c>
      <c r="AU148" s="149" t="s">
        <v>152</v>
      </c>
      <c r="AY148" s="14" t="s">
        <v>143</v>
      </c>
      <c r="BE148" s="150">
        <f>IF(N148="základná",J148,0)</f>
        <v>0</v>
      </c>
      <c r="BF148" s="150">
        <f>IF(N148="znížená",J148,0)</f>
        <v>60.1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4" t="s">
        <v>152</v>
      </c>
      <c r="BK148" s="151">
        <f>ROUND(I148*H148,3)</f>
        <v>60.1</v>
      </c>
      <c r="BL148" s="14" t="s">
        <v>151</v>
      </c>
      <c r="BM148" s="149" t="s">
        <v>194</v>
      </c>
    </row>
    <row r="149" spans="1:65" s="2" customFormat="1" ht="6.95" customHeight="1">
      <c r="A149" s="174"/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27"/>
      <c r="M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</row>
  </sheetData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1"/>
  <sheetViews>
    <sheetView showGridLines="0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210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105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35" t="str">
        <f>'Rekapitulácia stavby'!K6</f>
        <v>PRÍSTAVBA A STAVEBNÉ ÚPRAVY MŠ LEDNICKÉ ROVNE</v>
      </c>
      <c r="F7" s="236"/>
      <c r="G7" s="236"/>
      <c r="H7" s="236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21" t="s">
        <v>522</v>
      </c>
      <c r="F9" s="234"/>
      <c r="G9" s="234"/>
      <c r="H9" s="234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44210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21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20</v>
      </c>
      <c r="J17" s="21" t="str">
        <f>'Rekapitulácia stavby'!AN13</f>
        <v>50250931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>Last solution s.r.o.</v>
      </c>
      <c r="F18" s="204"/>
      <c r="G18" s="204"/>
      <c r="H18" s="204"/>
      <c r="I18" s="23" t="s">
        <v>21</v>
      </c>
      <c r="J18" s="21" t="str">
        <f>'Rekapitulácia stavby'!AN14</f>
        <v>SK2120261143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11" t="s">
        <v>1</v>
      </c>
      <c r="F27" s="211"/>
      <c r="G27" s="211"/>
      <c r="H27" s="21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31</v>
      </c>
      <c r="E30" s="26"/>
      <c r="F30" s="26"/>
      <c r="G30" s="26"/>
      <c r="H30" s="26"/>
      <c r="I30" s="26"/>
      <c r="J30" s="65">
        <f>ROUND(J124, 2)</f>
        <v>9976.3799999999992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35</v>
      </c>
      <c r="E33" s="23" t="s">
        <v>36</v>
      </c>
      <c r="F33" s="94">
        <f>ROUND((SUM(BE124:BE160)),  2)</f>
        <v>0</v>
      </c>
      <c r="G33" s="26"/>
      <c r="H33" s="26"/>
      <c r="I33" s="95">
        <v>0.2</v>
      </c>
      <c r="J33" s="94">
        <f>ROUND(((SUM(BE124:BE160))*I33),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4">
        <f>ROUND((SUM(BF124:BF160)),  2)</f>
        <v>9976.3799999999992</v>
      </c>
      <c r="G34" s="26"/>
      <c r="H34" s="26"/>
      <c r="I34" s="95">
        <v>0.2</v>
      </c>
      <c r="J34" s="94">
        <f>ROUND(((SUM(BF124:BF160))*I34),  2)</f>
        <v>1995.28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4">
        <f>ROUND((SUM(BG124:BG160)),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4">
        <f>ROUND((SUM(BH124:BH160)),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4">
        <f>ROUND((SUM(BI124:BI160)),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41</v>
      </c>
      <c r="E39" s="54"/>
      <c r="F39" s="54"/>
      <c r="G39" s="98" t="s">
        <v>42</v>
      </c>
      <c r="H39" s="99" t="s">
        <v>43</v>
      </c>
      <c r="I39" s="54"/>
      <c r="J39" s="100">
        <f>SUM(J30:J37)</f>
        <v>11971.66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102" t="s">
        <v>47</v>
      </c>
      <c r="G61" s="39" t="s">
        <v>46</v>
      </c>
      <c r="H61" s="29"/>
      <c r="I61" s="29"/>
      <c r="J61" s="103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102" t="s">
        <v>47</v>
      </c>
      <c r="G76" s="39" t="s">
        <v>46</v>
      </c>
      <c r="H76" s="29"/>
      <c r="I76" s="29"/>
      <c r="J76" s="103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5" t="str">
        <f>E7</f>
        <v>PRÍSTAVBA A STAVEBNÉ ÚPRAVY MŠ LEDNICKÉ ROVNE</v>
      </c>
      <c r="F85" s="236"/>
      <c r="G85" s="236"/>
      <c r="H85" s="23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21" t="str">
        <f>E9</f>
        <v>SO-01.1-B - BÚRANIE</v>
      </c>
      <c r="F87" s="234"/>
      <c r="G87" s="234"/>
      <c r="H87" s="234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 </v>
      </c>
      <c r="G89" s="26"/>
      <c r="H89" s="26"/>
      <c r="I89" s="23" t="s">
        <v>18</v>
      </c>
      <c r="J89" s="49">
        <f>IF(J12="","",J12)</f>
        <v>44210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>Last solution s.r.o.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109</v>
      </c>
      <c r="D94" s="96"/>
      <c r="E94" s="96"/>
      <c r="F94" s="96"/>
      <c r="G94" s="96"/>
      <c r="H94" s="96"/>
      <c r="I94" s="96"/>
      <c r="J94" s="105" t="s">
        <v>110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111</v>
      </c>
      <c r="D96" s="26"/>
      <c r="E96" s="26"/>
      <c r="F96" s="26"/>
      <c r="G96" s="26"/>
      <c r="H96" s="26"/>
      <c r="I96" s="26"/>
      <c r="J96" s="65">
        <f>J124</f>
        <v>9976.3780000000006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5" customHeight="1">
      <c r="B97" s="107"/>
      <c r="D97" s="108" t="s">
        <v>113</v>
      </c>
      <c r="E97" s="109"/>
      <c r="F97" s="109"/>
      <c r="G97" s="109"/>
      <c r="H97" s="109"/>
      <c r="I97" s="109"/>
      <c r="J97" s="110">
        <f>J125</f>
        <v>9948.478000000001</v>
      </c>
      <c r="L97" s="107"/>
    </row>
    <row r="98" spans="1:31" s="10" customFormat="1" ht="19.899999999999999" customHeight="1">
      <c r="B98" s="111"/>
      <c r="D98" s="112" t="s">
        <v>116</v>
      </c>
      <c r="E98" s="113"/>
      <c r="F98" s="113"/>
      <c r="G98" s="113"/>
      <c r="H98" s="113"/>
      <c r="I98" s="113"/>
      <c r="J98" s="114">
        <f>J126</f>
        <v>9927.505000000001</v>
      </c>
      <c r="L98" s="111"/>
    </row>
    <row r="99" spans="1:31" s="10" customFormat="1" ht="19.899999999999999" customHeight="1">
      <c r="B99" s="111"/>
      <c r="D99" s="112" t="s">
        <v>117</v>
      </c>
      <c r="E99" s="113"/>
      <c r="F99" s="113"/>
      <c r="G99" s="113"/>
      <c r="H99" s="113"/>
      <c r="I99" s="113"/>
      <c r="J99" s="114">
        <f>J149</f>
        <v>20.972999999999999</v>
      </c>
      <c r="L99" s="111"/>
    </row>
    <row r="100" spans="1:31" s="9" customFormat="1" ht="24.95" customHeight="1">
      <c r="B100" s="107"/>
      <c r="D100" s="108" t="s">
        <v>118</v>
      </c>
      <c r="E100" s="109"/>
      <c r="F100" s="109"/>
      <c r="G100" s="109"/>
      <c r="H100" s="109"/>
      <c r="I100" s="109"/>
      <c r="J100" s="110">
        <f>J151</f>
        <v>27.9</v>
      </c>
      <c r="L100" s="107"/>
    </row>
    <row r="101" spans="1:31" s="10" customFormat="1" ht="19.899999999999999" customHeight="1">
      <c r="B101" s="111"/>
      <c r="D101" s="112" t="s">
        <v>120</v>
      </c>
      <c r="E101" s="113"/>
      <c r="F101" s="113"/>
      <c r="G101" s="113"/>
      <c r="H101" s="113"/>
      <c r="I101" s="113"/>
      <c r="J101" s="114">
        <f>J152</f>
        <v>14.711</v>
      </c>
      <c r="L101" s="111"/>
    </row>
    <row r="102" spans="1:31" s="10" customFormat="1" ht="19.899999999999999" customHeight="1">
      <c r="B102" s="111"/>
      <c r="D102" s="112" t="s">
        <v>121</v>
      </c>
      <c r="E102" s="113"/>
      <c r="F102" s="113"/>
      <c r="G102" s="113"/>
      <c r="H102" s="113"/>
      <c r="I102" s="113"/>
      <c r="J102" s="114">
        <f>J156</f>
        <v>7.3</v>
      </c>
      <c r="L102" s="111"/>
    </row>
    <row r="103" spans="1:31" s="10" customFormat="1" ht="19.899999999999999" customHeight="1">
      <c r="B103" s="111"/>
      <c r="D103" s="112" t="s">
        <v>523</v>
      </c>
      <c r="E103" s="113"/>
      <c r="F103" s="113"/>
      <c r="G103" s="113"/>
      <c r="H103" s="113"/>
      <c r="I103" s="113"/>
      <c r="J103" s="114">
        <f>J158</f>
        <v>5.8890000000000002</v>
      </c>
      <c r="L103" s="111"/>
    </row>
    <row r="104" spans="1:31" s="9" customFormat="1" ht="24.95" customHeight="1">
      <c r="B104" s="107"/>
      <c r="D104" s="108" t="s">
        <v>128</v>
      </c>
      <c r="E104" s="109"/>
      <c r="F104" s="109"/>
      <c r="G104" s="109"/>
      <c r="H104" s="109"/>
      <c r="I104" s="109"/>
      <c r="J104" s="110">
        <f>J160</f>
        <v>0</v>
      </c>
      <c r="L104" s="107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>
      <c r="A111" s="26"/>
      <c r="B111" s="27"/>
      <c r="C111" s="18" t="s">
        <v>129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35" t="str">
        <f>E7</f>
        <v>PRÍSTAVBA A STAVEBNÉ ÚPRAVY MŠ LEDNICKÉ ROVNE</v>
      </c>
      <c r="F114" s="236"/>
      <c r="G114" s="236"/>
      <c r="H114" s="23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106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221" t="str">
        <f>E9</f>
        <v>SO-01.1-B - BÚRANIE</v>
      </c>
      <c r="F116" s="234"/>
      <c r="G116" s="234"/>
      <c r="H116" s="234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16</v>
      </c>
      <c r="D118" s="26"/>
      <c r="E118" s="26"/>
      <c r="F118" s="21" t="str">
        <f>F12</f>
        <v xml:space="preserve"> </v>
      </c>
      <c r="G118" s="26"/>
      <c r="H118" s="26"/>
      <c r="I118" s="23" t="s">
        <v>18</v>
      </c>
      <c r="J118" s="49">
        <f>IF(J12="","",J12)</f>
        <v>44210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19</v>
      </c>
      <c r="D120" s="26"/>
      <c r="E120" s="26"/>
      <c r="F120" s="21" t="str">
        <f>E15</f>
        <v xml:space="preserve"> </v>
      </c>
      <c r="G120" s="26"/>
      <c r="H120" s="26"/>
      <c r="I120" s="23" t="s">
        <v>26</v>
      </c>
      <c r="J120" s="24" t="str">
        <f>E21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22</v>
      </c>
      <c r="D121" s="26"/>
      <c r="E121" s="26"/>
      <c r="F121" s="21" t="str">
        <f>IF(E18="","",E18)</f>
        <v>Last solution s.r.o.</v>
      </c>
      <c r="G121" s="26"/>
      <c r="H121" s="26"/>
      <c r="I121" s="23" t="s">
        <v>29</v>
      </c>
      <c r="J121" s="24" t="str">
        <f>E24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15"/>
      <c r="B123" s="116"/>
      <c r="C123" s="117" t="s">
        <v>130</v>
      </c>
      <c r="D123" s="118" t="s">
        <v>56</v>
      </c>
      <c r="E123" s="118" t="s">
        <v>52</v>
      </c>
      <c r="F123" s="118" t="s">
        <v>53</v>
      </c>
      <c r="G123" s="118" t="s">
        <v>131</v>
      </c>
      <c r="H123" s="118" t="s">
        <v>132</v>
      </c>
      <c r="I123" s="118" t="s">
        <v>133</v>
      </c>
      <c r="J123" s="119" t="s">
        <v>110</v>
      </c>
      <c r="K123" s="120" t="s">
        <v>134</v>
      </c>
      <c r="L123" s="121"/>
      <c r="M123" s="56" t="s">
        <v>1</v>
      </c>
      <c r="N123" s="57" t="s">
        <v>35</v>
      </c>
      <c r="O123" s="57" t="s">
        <v>135</v>
      </c>
      <c r="P123" s="57" t="s">
        <v>136</v>
      </c>
      <c r="Q123" s="57" t="s">
        <v>137</v>
      </c>
      <c r="R123" s="57" t="s">
        <v>138</v>
      </c>
      <c r="S123" s="57" t="s">
        <v>139</v>
      </c>
      <c r="T123" s="58" t="s">
        <v>140</v>
      </c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</row>
    <row r="124" spans="1:65" s="2" customFormat="1" ht="22.9" customHeight="1">
      <c r="A124" s="26"/>
      <c r="B124" s="27"/>
      <c r="C124" s="63" t="s">
        <v>111</v>
      </c>
      <c r="D124" s="26"/>
      <c r="E124" s="26"/>
      <c r="F124" s="26"/>
      <c r="G124" s="26"/>
      <c r="H124" s="26"/>
      <c r="I124" s="26"/>
      <c r="J124" s="122">
        <f>BK124</f>
        <v>9976.3780000000006</v>
      </c>
      <c r="K124" s="26"/>
      <c r="L124" s="27"/>
      <c r="M124" s="59"/>
      <c r="N124" s="50"/>
      <c r="O124" s="60"/>
      <c r="P124" s="123">
        <f>P125+P151+P160</f>
        <v>0</v>
      </c>
      <c r="Q124" s="60"/>
      <c r="R124" s="123">
        <f>R125+R151+R160</f>
        <v>0</v>
      </c>
      <c r="S124" s="60"/>
      <c r="T124" s="124">
        <f>T125+T151+T160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70</v>
      </c>
      <c r="AU124" s="14" t="s">
        <v>112</v>
      </c>
      <c r="BK124" s="125">
        <f>BK125+BK151+BK160</f>
        <v>9976.3780000000006</v>
      </c>
    </row>
    <row r="125" spans="1:65" s="12" customFormat="1" ht="25.9" customHeight="1">
      <c r="B125" s="126"/>
      <c r="D125" s="127" t="s">
        <v>70</v>
      </c>
      <c r="E125" s="128" t="s">
        <v>141</v>
      </c>
      <c r="F125" s="128" t="s">
        <v>142</v>
      </c>
      <c r="J125" s="129">
        <f>BK125</f>
        <v>9948.478000000001</v>
      </c>
      <c r="L125" s="126"/>
      <c r="M125" s="130"/>
      <c r="N125" s="131"/>
      <c r="O125" s="131"/>
      <c r="P125" s="132">
        <f>P126+P149</f>
        <v>0</v>
      </c>
      <c r="Q125" s="131"/>
      <c r="R125" s="132">
        <f>R126+R149</f>
        <v>0</v>
      </c>
      <c r="S125" s="131"/>
      <c r="T125" s="133">
        <f>T126+T149</f>
        <v>0</v>
      </c>
      <c r="AR125" s="127" t="s">
        <v>79</v>
      </c>
      <c r="AT125" s="134" t="s">
        <v>70</v>
      </c>
      <c r="AU125" s="134" t="s">
        <v>71</v>
      </c>
      <c r="AY125" s="127" t="s">
        <v>143</v>
      </c>
      <c r="BK125" s="135">
        <f>BK126+BK149</f>
        <v>9948.478000000001</v>
      </c>
    </row>
    <row r="126" spans="1:65" s="12" customFormat="1" ht="22.9" customHeight="1">
      <c r="B126" s="126"/>
      <c r="D126" s="127" t="s">
        <v>70</v>
      </c>
      <c r="E126" s="136" t="s">
        <v>179</v>
      </c>
      <c r="F126" s="136" t="s">
        <v>180</v>
      </c>
      <c r="J126" s="137">
        <f>BK126</f>
        <v>9927.505000000001</v>
      </c>
      <c r="L126" s="126"/>
      <c r="M126" s="130"/>
      <c r="N126" s="131"/>
      <c r="O126" s="131"/>
      <c r="P126" s="132">
        <f>SUM(P127:P148)</f>
        <v>0</v>
      </c>
      <c r="Q126" s="131"/>
      <c r="R126" s="132">
        <f>SUM(R127:R148)</f>
        <v>0</v>
      </c>
      <c r="S126" s="131"/>
      <c r="T126" s="133">
        <f>SUM(T127:T148)</f>
        <v>0</v>
      </c>
      <c r="AR126" s="127" t="s">
        <v>79</v>
      </c>
      <c r="AT126" s="134" t="s">
        <v>70</v>
      </c>
      <c r="AU126" s="134" t="s">
        <v>79</v>
      </c>
      <c r="AY126" s="127" t="s">
        <v>143</v>
      </c>
      <c r="BK126" s="135">
        <f>SUM(BK127:BK148)</f>
        <v>9927.505000000001</v>
      </c>
    </row>
    <row r="127" spans="1:65" s="2" customFormat="1" ht="24" customHeight="1">
      <c r="A127" s="26"/>
      <c r="B127" s="138"/>
      <c r="C127" s="139" t="s">
        <v>79</v>
      </c>
      <c r="D127" s="139" t="s">
        <v>147</v>
      </c>
      <c r="E127" s="140" t="s">
        <v>192</v>
      </c>
      <c r="F127" s="141" t="s">
        <v>524</v>
      </c>
      <c r="G127" s="142" t="s">
        <v>150</v>
      </c>
      <c r="H127" s="143">
        <v>41.734999999999999</v>
      </c>
      <c r="I127" s="143">
        <v>2.2679999999999998</v>
      </c>
      <c r="J127" s="143">
        <f t="shared" ref="J127:J148" si="0">ROUND(I127*H127,3)</f>
        <v>94.655000000000001</v>
      </c>
      <c r="K127" s="144"/>
      <c r="L127" s="27"/>
      <c r="M127" s="145" t="s">
        <v>1</v>
      </c>
      <c r="N127" s="146" t="s">
        <v>37</v>
      </c>
      <c r="O127" s="147">
        <v>0</v>
      </c>
      <c r="P127" s="147">
        <f t="shared" ref="P127:P148" si="1">O127*H127</f>
        <v>0</v>
      </c>
      <c r="Q127" s="147">
        <v>0</v>
      </c>
      <c r="R127" s="147">
        <f t="shared" ref="R127:R148" si="2">Q127*H127</f>
        <v>0</v>
      </c>
      <c r="S127" s="147">
        <v>0</v>
      </c>
      <c r="T127" s="148">
        <f t="shared" ref="T127:T148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151</v>
      </c>
      <c r="AT127" s="149" t="s">
        <v>147</v>
      </c>
      <c r="AU127" s="149" t="s">
        <v>152</v>
      </c>
      <c r="AY127" s="14" t="s">
        <v>143</v>
      </c>
      <c r="BE127" s="150">
        <f t="shared" ref="BE127:BE148" si="4">IF(N127="základná",J127,0)</f>
        <v>0</v>
      </c>
      <c r="BF127" s="150">
        <f t="shared" ref="BF127:BF148" si="5">IF(N127="znížená",J127,0)</f>
        <v>94.655000000000001</v>
      </c>
      <c r="BG127" s="150">
        <f t="shared" ref="BG127:BG148" si="6">IF(N127="zákl. prenesená",J127,0)</f>
        <v>0</v>
      </c>
      <c r="BH127" s="150">
        <f t="shared" ref="BH127:BH148" si="7">IF(N127="zníž. prenesená",J127,0)</f>
        <v>0</v>
      </c>
      <c r="BI127" s="150">
        <f t="shared" ref="BI127:BI148" si="8">IF(N127="nulová",J127,0)</f>
        <v>0</v>
      </c>
      <c r="BJ127" s="14" t="s">
        <v>152</v>
      </c>
      <c r="BK127" s="151">
        <f t="shared" ref="BK127:BK148" si="9">ROUND(I127*H127,3)</f>
        <v>94.655000000000001</v>
      </c>
      <c r="BL127" s="14" t="s">
        <v>151</v>
      </c>
      <c r="BM127" s="149" t="s">
        <v>152</v>
      </c>
    </row>
    <row r="128" spans="1:65" s="2" customFormat="1" ht="24" customHeight="1">
      <c r="A128" s="26"/>
      <c r="B128" s="138"/>
      <c r="C128" s="139" t="s">
        <v>152</v>
      </c>
      <c r="D128" s="139" t="s">
        <v>147</v>
      </c>
      <c r="E128" s="140" t="s">
        <v>525</v>
      </c>
      <c r="F128" s="141" t="s">
        <v>526</v>
      </c>
      <c r="G128" s="142" t="s">
        <v>366</v>
      </c>
      <c r="H128" s="143">
        <v>2.1539999999999999</v>
      </c>
      <c r="I128" s="143">
        <v>19.294</v>
      </c>
      <c r="J128" s="143">
        <f t="shared" si="0"/>
        <v>41.558999999999997</v>
      </c>
      <c r="K128" s="144"/>
      <c r="L128" s="27"/>
      <c r="M128" s="145" t="s">
        <v>1</v>
      </c>
      <c r="N128" s="146" t="s">
        <v>37</v>
      </c>
      <c r="O128" s="147">
        <v>0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151</v>
      </c>
      <c r="AT128" s="149" t="s">
        <v>147</v>
      </c>
      <c r="AU128" s="149" t="s">
        <v>152</v>
      </c>
      <c r="AY128" s="14" t="s">
        <v>143</v>
      </c>
      <c r="BE128" s="150">
        <f t="shared" si="4"/>
        <v>0</v>
      </c>
      <c r="BF128" s="150">
        <f t="shared" si="5"/>
        <v>41.558999999999997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152</v>
      </c>
      <c r="BK128" s="151">
        <f t="shared" si="9"/>
        <v>41.558999999999997</v>
      </c>
      <c r="BL128" s="14" t="s">
        <v>151</v>
      </c>
      <c r="BM128" s="149" t="s">
        <v>151</v>
      </c>
    </row>
    <row r="129" spans="1:65" s="2" customFormat="1" ht="24" customHeight="1">
      <c r="A129" s="26"/>
      <c r="B129" s="138"/>
      <c r="C129" s="139" t="s">
        <v>144</v>
      </c>
      <c r="D129" s="139" t="s">
        <v>147</v>
      </c>
      <c r="E129" s="140" t="s">
        <v>196</v>
      </c>
      <c r="F129" s="141" t="s">
        <v>527</v>
      </c>
      <c r="G129" s="142" t="s">
        <v>172</v>
      </c>
      <c r="H129" s="143">
        <v>5</v>
      </c>
      <c r="I129" s="143">
        <v>0.53</v>
      </c>
      <c r="J129" s="143">
        <f t="shared" si="0"/>
        <v>2.65</v>
      </c>
      <c r="K129" s="144"/>
      <c r="L129" s="27"/>
      <c r="M129" s="145" t="s">
        <v>1</v>
      </c>
      <c r="N129" s="146" t="s">
        <v>37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151</v>
      </c>
      <c r="AT129" s="149" t="s">
        <v>147</v>
      </c>
      <c r="AU129" s="149" t="s">
        <v>152</v>
      </c>
      <c r="AY129" s="14" t="s">
        <v>143</v>
      </c>
      <c r="BE129" s="150">
        <f t="shared" si="4"/>
        <v>0</v>
      </c>
      <c r="BF129" s="150">
        <f t="shared" si="5"/>
        <v>2.65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152</v>
      </c>
      <c r="BK129" s="151">
        <f t="shared" si="9"/>
        <v>2.65</v>
      </c>
      <c r="BL129" s="14" t="s">
        <v>151</v>
      </c>
      <c r="BM129" s="149" t="s">
        <v>153</v>
      </c>
    </row>
    <row r="130" spans="1:65" s="2" customFormat="1" ht="24" customHeight="1">
      <c r="A130" s="26"/>
      <c r="B130" s="138"/>
      <c r="C130" s="139" t="s">
        <v>151</v>
      </c>
      <c r="D130" s="139" t="s">
        <v>147</v>
      </c>
      <c r="E130" s="140" t="s">
        <v>200</v>
      </c>
      <c r="F130" s="141" t="s">
        <v>528</v>
      </c>
      <c r="G130" s="142" t="s">
        <v>150</v>
      </c>
      <c r="H130" s="143">
        <v>8.4049999999999994</v>
      </c>
      <c r="I130" s="143">
        <v>18.66</v>
      </c>
      <c r="J130" s="143">
        <f t="shared" si="0"/>
        <v>156.83699999999999</v>
      </c>
      <c r="K130" s="144"/>
      <c r="L130" s="27"/>
      <c r="M130" s="145" t="s">
        <v>1</v>
      </c>
      <c r="N130" s="146" t="s">
        <v>37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151</v>
      </c>
      <c r="AT130" s="149" t="s">
        <v>147</v>
      </c>
      <c r="AU130" s="149" t="s">
        <v>152</v>
      </c>
      <c r="AY130" s="14" t="s">
        <v>143</v>
      </c>
      <c r="BE130" s="150">
        <f t="shared" si="4"/>
        <v>0</v>
      </c>
      <c r="BF130" s="150">
        <f t="shared" si="5"/>
        <v>156.83699999999999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152</v>
      </c>
      <c r="BK130" s="151">
        <f t="shared" si="9"/>
        <v>156.83699999999999</v>
      </c>
      <c r="BL130" s="14" t="s">
        <v>151</v>
      </c>
      <c r="BM130" s="149" t="s">
        <v>161</v>
      </c>
    </row>
    <row r="131" spans="1:65" s="2" customFormat="1" ht="24" customHeight="1">
      <c r="A131" s="26"/>
      <c r="B131" s="138"/>
      <c r="C131" s="139" t="s">
        <v>181</v>
      </c>
      <c r="D131" s="139" t="s">
        <v>147</v>
      </c>
      <c r="E131" s="140" t="s">
        <v>529</v>
      </c>
      <c r="F131" s="141" t="s">
        <v>530</v>
      </c>
      <c r="G131" s="142" t="s">
        <v>150</v>
      </c>
      <c r="H131" s="143">
        <v>1.2</v>
      </c>
      <c r="I131" s="143">
        <v>3.0190000000000001</v>
      </c>
      <c r="J131" s="143">
        <f t="shared" si="0"/>
        <v>3.6230000000000002</v>
      </c>
      <c r="K131" s="144"/>
      <c r="L131" s="27"/>
      <c r="M131" s="145" t="s">
        <v>1</v>
      </c>
      <c r="N131" s="146" t="s">
        <v>37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151</v>
      </c>
      <c r="AT131" s="149" t="s">
        <v>147</v>
      </c>
      <c r="AU131" s="149" t="s">
        <v>152</v>
      </c>
      <c r="AY131" s="14" t="s">
        <v>143</v>
      </c>
      <c r="BE131" s="150">
        <f t="shared" si="4"/>
        <v>0</v>
      </c>
      <c r="BF131" s="150">
        <f t="shared" si="5"/>
        <v>3.6230000000000002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152</v>
      </c>
      <c r="BK131" s="151">
        <f t="shared" si="9"/>
        <v>3.6230000000000002</v>
      </c>
      <c r="BL131" s="14" t="s">
        <v>151</v>
      </c>
      <c r="BM131" s="149" t="s">
        <v>164</v>
      </c>
    </row>
    <row r="132" spans="1:65" s="2" customFormat="1" ht="24" customHeight="1">
      <c r="A132" s="26"/>
      <c r="B132" s="138"/>
      <c r="C132" s="139" t="s">
        <v>153</v>
      </c>
      <c r="D132" s="139" t="s">
        <v>147</v>
      </c>
      <c r="E132" s="140" t="s">
        <v>531</v>
      </c>
      <c r="F132" s="141" t="s">
        <v>532</v>
      </c>
      <c r="G132" s="142" t="s">
        <v>150</v>
      </c>
      <c r="H132" s="143">
        <v>1.2</v>
      </c>
      <c r="I132" s="143">
        <v>3.2210000000000001</v>
      </c>
      <c r="J132" s="143">
        <f t="shared" si="0"/>
        <v>3.8650000000000002</v>
      </c>
      <c r="K132" s="144"/>
      <c r="L132" s="27"/>
      <c r="M132" s="145" t="s">
        <v>1</v>
      </c>
      <c r="N132" s="146" t="s">
        <v>37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151</v>
      </c>
      <c r="AT132" s="149" t="s">
        <v>147</v>
      </c>
      <c r="AU132" s="149" t="s">
        <v>152</v>
      </c>
      <c r="AY132" s="14" t="s">
        <v>143</v>
      </c>
      <c r="BE132" s="150">
        <f t="shared" si="4"/>
        <v>0</v>
      </c>
      <c r="BF132" s="150">
        <f t="shared" si="5"/>
        <v>3.8650000000000002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152</v>
      </c>
      <c r="BK132" s="151">
        <f t="shared" si="9"/>
        <v>3.8650000000000002</v>
      </c>
      <c r="BL132" s="14" t="s">
        <v>151</v>
      </c>
      <c r="BM132" s="149" t="s">
        <v>168</v>
      </c>
    </row>
    <row r="133" spans="1:65" s="2" customFormat="1" ht="36" customHeight="1">
      <c r="A133" s="26"/>
      <c r="B133" s="138"/>
      <c r="C133" s="139" t="s">
        <v>187</v>
      </c>
      <c r="D133" s="139" t="s">
        <v>147</v>
      </c>
      <c r="E133" s="140" t="s">
        <v>210</v>
      </c>
      <c r="F133" s="141" t="s">
        <v>533</v>
      </c>
      <c r="G133" s="142" t="s">
        <v>150</v>
      </c>
      <c r="H133" s="143">
        <v>30.6</v>
      </c>
      <c r="I133" s="143">
        <v>3.1030000000000002</v>
      </c>
      <c r="J133" s="143">
        <f t="shared" si="0"/>
        <v>94.951999999999998</v>
      </c>
      <c r="K133" s="144"/>
      <c r="L133" s="27"/>
      <c r="M133" s="145" t="s">
        <v>1</v>
      </c>
      <c r="N133" s="146" t="s">
        <v>37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151</v>
      </c>
      <c r="AT133" s="149" t="s">
        <v>147</v>
      </c>
      <c r="AU133" s="149" t="s">
        <v>152</v>
      </c>
      <c r="AY133" s="14" t="s">
        <v>143</v>
      </c>
      <c r="BE133" s="150">
        <f t="shared" si="4"/>
        <v>0</v>
      </c>
      <c r="BF133" s="150">
        <f t="shared" si="5"/>
        <v>94.951999999999998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152</v>
      </c>
      <c r="BK133" s="151">
        <f t="shared" si="9"/>
        <v>94.951999999999998</v>
      </c>
      <c r="BL133" s="14" t="s">
        <v>151</v>
      </c>
      <c r="BM133" s="149" t="s">
        <v>173</v>
      </c>
    </row>
    <row r="134" spans="1:65" s="2" customFormat="1" ht="24" customHeight="1">
      <c r="A134" s="26"/>
      <c r="B134" s="138"/>
      <c r="C134" s="139" t="s">
        <v>161</v>
      </c>
      <c r="D134" s="139" t="s">
        <v>147</v>
      </c>
      <c r="E134" s="140" t="s">
        <v>534</v>
      </c>
      <c r="F134" s="141" t="s">
        <v>535</v>
      </c>
      <c r="G134" s="142" t="s">
        <v>366</v>
      </c>
      <c r="H134" s="143">
        <v>1.05</v>
      </c>
      <c r="I134" s="143">
        <v>65.555000000000007</v>
      </c>
      <c r="J134" s="143">
        <f t="shared" si="0"/>
        <v>68.832999999999998</v>
      </c>
      <c r="K134" s="144"/>
      <c r="L134" s="27"/>
      <c r="M134" s="145" t="s">
        <v>1</v>
      </c>
      <c r="N134" s="146" t="s">
        <v>37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151</v>
      </c>
      <c r="AT134" s="149" t="s">
        <v>147</v>
      </c>
      <c r="AU134" s="149" t="s">
        <v>152</v>
      </c>
      <c r="AY134" s="14" t="s">
        <v>143</v>
      </c>
      <c r="BE134" s="150">
        <f t="shared" si="4"/>
        <v>0</v>
      </c>
      <c r="BF134" s="150">
        <f t="shared" si="5"/>
        <v>68.832999999999998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152</v>
      </c>
      <c r="BK134" s="151">
        <f t="shared" si="9"/>
        <v>68.832999999999998</v>
      </c>
      <c r="BL134" s="14" t="s">
        <v>151</v>
      </c>
      <c r="BM134" s="149" t="s">
        <v>178</v>
      </c>
    </row>
    <row r="135" spans="1:65" s="2" customFormat="1" ht="24" customHeight="1">
      <c r="A135" s="26"/>
      <c r="B135" s="138"/>
      <c r="C135" s="139" t="s">
        <v>179</v>
      </c>
      <c r="D135" s="139" t="s">
        <v>147</v>
      </c>
      <c r="E135" s="140" t="s">
        <v>536</v>
      </c>
      <c r="F135" s="141" t="s">
        <v>537</v>
      </c>
      <c r="G135" s="142" t="s">
        <v>275</v>
      </c>
      <c r="H135" s="143">
        <v>32.299999999999997</v>
      </c>
      <c r="I135" s="143">
        <v>16.151</v>
      </c>
      <c r="J135" s="143">
        <f t="shared" si="0"/>
        <v>521.67700000000002</v>
      </c>
      <c r="K135" s="144"/>
      <c r="L135" s="27"/>
      <c r="M135" s="145" t="s">
        <v>1</v>
      </c>
      <c r="N135" s="146" t="s">
        <v>37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151</v>
      </c>
      <c r="AT135" s="149" t="s">
        <v>147</v>
      </c>
      <c r="AU135" s="149" t="s">
        <v>152</v>
      </c>
      <c r="AY135" s="14" t="s">
        <v>143</v>
      </c>
      <c r="BE135" s="150">
        <f t="shared" si="4"/>
        <v>0</v>
      </c>
      <c r="BF135" s="150">
        <f t="shared" si="5"/>
        <v>521.67700000000002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152</v>
      </c>
      <c r="BK135" s="151">
        <f t="shared" si="9"/>
        <v>521.67700000000002</v>
      </c>
      <c r="BL135" s="14" t="s">
        <v>151</v>
      </c>
      <c r="BM135" s="149" t="s">
        <v>184</v>
      </c>
    </row>
    <row r="136" spans="1:65" s="2" customFormat="1" ht="24" customHeight="1">
      <c r="A136" s="26"/>
      <c r="B136" s="138"/>
      <c r="C136" s="139" t="s">
        <v>164</v>
      </c>
      <c r="D136" s="139" t="s">
        <v>147</v>
      </c>
      <c r="E136" s="140" t="s">
        <v>538</v>
      </c>
      <c r="F136" s="141" t="s">
        <v>539</v>
      </c>
      <c r="G136" s="142" t="s">
        <v>275</v>
      </c>
      <c r="H136" s="143">
        <v>32.299999999999997</v>
      </c>
      <c r="I136" s="143">
        <v>1.5029999999999999</v>
      </c>
      <c r="J136" s="143">
        <f t="shared" si="0"/>
        <v>48.546999999999997</v>
      </c>
      <c r="K136" s="144"/>
      <c r="L136" s="27"/>
      <c r="M136" s="145" t="s">
        <v>1</v>
      </c>
      <c r="N136" s="146" t="s">
        <v>37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151</v>
      </c>
      <c r="AT136" s="149" t="s">
        <v>147</v>
      </c>
      <c r="AU136" s="149" t="s">
        <v>152</v>
      </c>
      <c r="AY136" s="14" t="s">
        <v>143</v>
      </c>
      <c r="BE136" s="150">
        <f t="shared" si="4"/>
        <v>0</v>
      </c>
      <c r="BF136" s="150">
        <f t="shared" si="5"/>
        <v>48.546999999999997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152</v>
      </c>
      <c r="BK136" s="151">
        <f t="shared" si="9"/>
        <v>48.546999999999997</v>
      </c>
      <c r="BL136" s="14" t="s">
        <v>151</v>
      </c>
      <c r="BM136" s="149" t="s">
        <v>7</v>
      </c>
    </row>
    <row r="137" spans="1:65" s="2" customFormat="1" ht="24" customHeight="1">
      <c r="A137" s="26"/>
      <c r="B137" s="138"/>
      <c r="C137" s="139" t="s">
        <v>216</v>
      </c>
      <c r="D137" s="139" t="s">
        <v>147</v>
      </c>
      <c r="E137" s="140" t="s">
        <v>207</v>
      </c>
      <c r="F137" s="141" t="s">
        <v>540</v>
      </c>
      <c r="G137" s="142" t="s">
        <v>150</v>
      </c>
      <c r="H137" s="143">
        <v>18.350000000000001</v>
      </c>
      <c r="I137" s="143">
        <v>3.2949999999999999</v>
      </c>
      <c r="J137" s="143">
        <f t="shared" si="0"/>
        <v>60.463000000000001</v>
      </c>
      <c r="K137" s="144"/>
      <c r="L137" s="27"/>
      <c r="M137" s="145" t="s">
        <v>1</v>
      </c>
      <c r="N137" s="146" t="s">
        <v>37</v>
      </c>
      <c r="O137" s="147">
        <v>0</v>
      </c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151</v>
      </c>
      <c r="AT137" s="149" t="s">
        <v>147</v>
      </c>
      <c r="AU137" s="149" t="s">
        <v>152</v>
      </c>
      <c r="AY137" s="14" t="s">
        <v>143</v>
      </c>
      <c r="BE137" s="150">
        <f t="shared" si="4"/>
        <v>0</v>
      </c>
      <c r="BF137" s="150">
        <f t="shared" si="5"/>
        <v>60.463000000000001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152</v>
      </c>
      <c r="BK137" s="151">
        <f t="shared" si="9"/>
        <v>60.463000000000001</v>
      </c>
      <c r="BL137" s="14" t="s">
        <v>151</v>
      </c>
      <c r="BM137" s="149" t="s">
        <v>190</v>
      </c>
    </row>
    <row r="138" spans="1:65" s="2" customFormat="1" ht="36" customHeight="1">
      <c r="A138" s="26"/>
      <c r="B138" s="138"/>
      <c r="C138" s="139" t="s">
        <v>168</v>
      </c>
      <c r="D138" s="139" t="s">
        <v>147</v>
      </c>
      <c r="E138" s="140" t="s">
        <v>541</v>
      </c>
      <c r="F138" s="141" t="s">
        <v>542</v>
      </c>
      <c r="G138" s="142" t="s">
        <v>150</v>
      </c>
      <c r="H138" s="143">
        <v>4.75</v>
      </c>
      <c r="I138" s="143">
        <v>1.897</v>
      </c>
      <c r="J138" s="143">
        <f t="shared" si="0"/>
        <v>9.0109999999999992</v>
      </c>
      <c r="K138" s="144"/>
      <c r="L138" s="27"/>
      <c r="M138" s="145" t="s">
        <v>1</v>
      </c>
      <c r="N138" s="146" t="s">
        <v>37</v>
      </c>
      <c r="O138" s="147">
        <v>0</v>
      </c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151</v>
      </c>
      <c r="AT138" s="149" t="s">
        <v>147</v>
      </c>
      <c r="AU138" s="149" t="s">
        <v>152</v>
      </c>
      <c r="AY138" s="14" t="s">
        <v>143</v>
      </c>
      <c r="BE138" s="150">
        <f t="shared" si="4"/>
        <v>0</v>
      </c>
      <c r="BF138" s="150">
        <f t="shared" si="5"/>
        <v>9.0109999999999992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152</v>
      </c>
      <c r="BK138" s="151">
        <f t="shared" si="9"/>
        <v>9.0109999999999992</v>
      </c>
      <c r="BL138" s="14" t="s">
        <v>151</v>
      </c>
      <c r="BM138" s="149" t="s">
        <v>194</v>
      </c>
    </row>
    <row r="139" spans="1:65" s="2" customFormat="1" ht="36" customHeight="1">
      <c r="A139" s="26"/>
      <c r="B139" s="138"/>
      <c r="C139" s="139" t="s">
        <v>222</v>
      </c>
      <c r="D139" s="139" t="s">
        <v>147</v>
      </c>
      <c r="E139" s="140" t="s">
        <v>543</v>
      </c>
      <c r="F139" s="141" t="s">
        <v>544</v>
      </c>
      <c r="G139" s="142" t="s">
        <v>150</v>
      </c>
      <c r="H139" s="143">
        <v>35.6</v>
      </c>
      <c r="I139" s="143">
        <v>2.355</v>
      </c>
      <c r="J139" s="143">
        <f t="shared" si="0"/>
        <v>83.837999999999994</v>
      </c>
      <c r="K139" s="144"/>
      <c r="L139" s="27"/>
      <c r="M139" s="145" t="s">
        <v>1</v>
      </c>
      <c r="N139" s="146" t="s">
        <v>37</v>
      </c>
      <c r="O139" s="147">
        <v>0</v>
      </c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151</v>
      </c>
      <c r="AT139" s="149" t="s">
        <v>147</v>
      </c>
      <c r="AU139" s="149" t="s">
        <v>152</v>
      </c>
      <c r="AY139" s="14" t="s">
        <v>143</v>
      </c>
      <c r="BE139" s="150">
        <f t="shared" si="4"/>
        <v>0</v>
      </c>
      <c r="BF139" s="150">
        <f t="shared" si="5"/>
        <v>83.837999999999994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152</v>
      </c>
      <c r="BK139" s="151">
        <f t="shared" si="9"/>
        <v>83.837999999999994</v>
      </c>
      <c r="BL139" s="14" t="s">
        <v>151</v>
      </c>
      <c r="BM139" s="149" t="s">
        <v>198</v>
      </c>
    </row>
    <row r="140" spans="1:65" s="2" customFormat="1" ht="24" customHeight="1">
      <c r="A140" s="26"/>
      <c r="B140" s="138"/>
      <c r="C140" s="139" t="s">
        <v>173</v>
      </c>
      <c r="D140" s="139" t="s">
        <v>147</v>
      </c>
      <c r="E140" s="140" t="s">
        <v>182</v>
      </c>
      <c r="F140" s="141" t="s">
        <v>183</v>
      </c>
      <c r="G140" s="142" t="s">
        <v>150</v>
      </c>
      <c r="H140" s="143">
        <v>40.35</v>
      </c>
      <c r="I140" s="143">
        <v>2.101</v>
      </c>
      <c r="J140" s="143">
        <f t="shared" si="0"/>
        <v>84.775000000000006</v>
      </c>
      <c r="K140" s="144"/>
      <c r="L140" s="27"/>
      <c r="M140" s="145" t="s">
        <v>1</v>
      </c>
      <c r="N140" s="146" t="s">
        <v>37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151</v>
      </c>
      <c r="AT140" s="149" t="s">
        <v>147</v>
      </c>
      <c r="AU140" s="149" t="s">
        <v>152</v>
      </c>
      <c r="AY140" s="14" t="s">
        <v>143</v>
      </c>
      <c r="BE140" s="150">
        <f t="shared" si="4"/>
        <v>0</v>
      </c>
      <c r="BF140" s="150">
        <f t="shared" si="5"/>
        <v>84.775000000000006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152</v>
      </c>
      <c r="BK140" s="151">
        <f t="shared" si="9"/>
        <v>84.775000000000006</v>
      </c>
      <c r="BL140" s="14" t="s">
        <v>151</v>
      </c>
      <c r="BM140" s="149" t="s">
        <v>202</v>
      </c>
    </row>
    <row r="141" spans="1:65" s="2" customFormat="1" ht="36" customHeight="1">
      <c r="A141" s="26"/>
      <c r="B141" s="138"/>
      <c r="C141" s="139" t="s">
        <v>235</v>
      </c>
      <c r="D141" s="139" t="s">
        <v>147</v>
      </c>
      <c r="E141" s="140" t="s">
        <v>545</v>
      </c>
      <c r="F141" s="141" t="s">
        <v>546</v>
      </c>
      <c r="G141" s="142" t="s">
        <v>150</v>
      </c>
      <c r="H141" s="143">
        <v>121.05</v>
      </c>
      <c r="I141" s="143">
        <v>1.208</v>
      </c>
      <c r="J141" s="143">
        <f t="shared" si="0"/>
        <v>146.22800000000001</v>
      </c>
      <c r="K141" s="144"/>
      <c r="L141" s="27"/>
      <c r="M141" s="145" t="s">
        <v>1</v>
      </c>
      <c r="N141" s="146" t="s">
        <v>37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151</v>
      </c>
      <c r="AT141" s="149" t="s">
        <v>147</v>
      </c>
      <c r="AU141" s="149" t="s">
        <v>152</v>
      </c>
      <c r="AY141" s="14" t="s">
        <v>143</v>
      </c>
      <c r="BE141" s="150">
        <f t="shared" si="4"/>
        <v>0</v>
      </c>
      <c r="BF141" s="150">
        <f t="shared" si="5"/>
        <v>146.22800000000001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152</v>
      </c>
      <c r="BK141" s="151">
        <f t="shared" si="9"/>
        <v>146.22800000000001</v>
      </c>
      <c r="BL141" s="14" t="s">
        <v>151</v>
      </c>
      <c r="BM141" s="149" t="s">
        <v>206</v>
      </c>
    </row>
    <row r="142" spans="1:65" s="2" customFormat="1" ht="24" customHeight="1">
      <c r="A142" s="26"/>
      <c r="B142" s="138"/>
      <c r="C142" s="139" t="s">
        <v>178</v>
      </c>
      <c r="D142" s="139" t="s">
        <v>147</v>
      </c>
      <c r="E142" s="140" t="s">
        <v>185</v>
      </c>
      <c r="F142" s="141" t="s">
        <v>186</v>
      </c>
      <c r="G142" s="142" t="s">
        <v>150</v>
      </c>
      <c r="H142" s="143">
        <v>40.35</v>
      </c>
      <c r="I142" s="143">
        <v>1.458</v>
      </c>
      <c r="J142" s="143">
        <f t="shared" si="0"/>
        <v>58.83</v>
      </c>
      <c r="K142" s="144"/>
      <c r="L142" s="27"/>
      <c r="M142" s="145" t="s">
        <v>1</v>
      </c>
      <c r="N142" s="146" t="s">
        <v>37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151</v>
      </c>
      <c r="AT142" s="149" t="s">
        <v>147</v>
      </c>
      <c r="AU142" s="149" t="s">
        <v>152</v>
      </c>
      <c r="AY142" s="14" t="s">
        <v>143</v>
      </c>
      <c r="BE142" s="150">
        <f t="shared" si="4"/>
        <v>0</v>
      </c>
      <c r="BF142" s="150">
        <f t="shared" si="5"/>
        <v>58.83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152</v>
      </c>
      <c r="BK142" s="151">
        <f t="shared" si="9"/>
        <v>58.83</v>
      </c>
      <c r="BL142" s="14" t="s">
        <v>151</v>
      </c>
      <c r="BM142" s="149" t="s">
        <v>209</v>
      </c>
    </row>
    <row r="143" spans="1:65" s="2" customFormat="1" ht="24" customHeight="1">
      <c r="A143" s="26"/>
      <c r="B143" s="138"/>
      <c r="C143" s="139" t="s">
        <v>241</v>
      </c>
      <c r="D143" s="139" t="s">
        <v>147</v>
      </c>
      <c r="E143" s="140" t="s">
        <v>188</v>
      </c>
      <c r="F143" s="141" t="s">
        <v>189</v>
      </c>
      <c r="G143" s="142" t="s">
        <v>150</v>
      </c>
      <c r="H143" s="143">
        <v>40.35</v>
      </c>
      <c r="I143" s="143">
        <v>5.4790000000000001</v>
      </c>
      <c r="J143" s="143">
        <f t="shared" si="0"/>
        <v>221.078</v>
      </c>
      <c r="K143" s="144"/>
      <c r="L143" s="27"/>
      <c r="M143" s="145" t="s">
        <v>1</v>
      </c>
      <c r="N143" s="146" t="s">
        <v>37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151</v>
      </c>
      <c r="AT143" s="149" t="s">
        <v>147</v>
      </c>
      <c r="AU143" s="149" t="s">
        <v>152</v>
      </c>
      <c r="AY143" s="14" t="s">
        <v>143</v>
      </c>
      <c r="BE143" s="150">
        <f t="shared" si="4"/>
        <v>0</v>
      </c>
      <c r="BF143" s="150">
        <f t="shared" si="5"/>
        <v>221.078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152</v>
      </c>
      <c r="BK143" s="151">
        <f t="shared" si="9"/>
        <v>221.078</v>
      </c>
      <c r="BL143" s="14" t="s">
        <v>151</v>
      </c>
      <c r="BM143" s="149" t="s">
        <v>212</v>
      </c>
    </row>
    <row r="144" spans="1:65" s="2" customFormat="1" ht="16.5" customHeight="1">
      <c r="A144" s="26"/>
      <c r="B144" s="138"/>
      <c r="C144" s="139" t="s">
        <v>184</v>
      </c>
      <c r="D144" s="139" t="s">
        <v>147</v>
      </c>
      <c r="E144" s="140" t="s">
        <v>213</v>
      </c>
      <c r="F144" s="141" t="s">
        <v>214</v>
      </c>
      <c r="G144" s="142" t="s">
        <v>215</v>
      </c>
      <c r="H144" s="143">
        <v>20.001999999999999</v>
      </c>
      <c r="I144" s="143">
        <v>10.471</v>
      </c>
      <c r="J144" s="143">
        <f t="shared" si="0"/>
        <v>209.441</v>
      </c>
      <c r="K144" s="144"/>
      <c r="L144" s="27"/>
      <c r="M144" s="145" t="s">
        <v>1</v>
      </c>
      <c r="N144" s="146" t="s">
        <v>37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151</v>
      </c>
      <c r="AT144" s="149" t="s">
        <v>147</v>
      </c>
      <c r="AU144" s="149" t="s">
        <v>152</v>
      </c>
      <c r="AY144" s="14" t="s">
        <v>143</v>
      </c>
      <c r="BE144" s="150">
        <f t="shared" si="4"/>
        <v>0</v>
      </c>
      <c r="BF144" s="150">
        <f t="shared" si="5"/>
        <v>209.441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152</v>
      </c>
      <c r="BK144" s="151">
        <f t="shared" si="9"/>
        <v>209.441</v>
      </c>
      <c r="BL144" s="14" t="s">
        <v>151</v>
      </c>
      <c r="BM144" s="149" t="s">
        <v>203</v>
      </c>
    </row>
    <row r="145" spans="1:65" s="2" customFormat="1" ht="24" customHeight="1">
      <c r="A145" s="26"/>
      <c r="B145" s="138"/>
      <c r="C145" s="139" t="s">
        <v>256</v>
      </c>
      <c r="D145" s="139" t="s">
        <v>147</v>
      </c>
      <c r="E145" s="140" t="s">
        <v>217</v>
      </c>
      <c r="F145" s="141" t="s">
        <v>218</v>
      </c>
      <c r="G145" s="142" t="s">
        <v>215</v>
      </c>
      <c r="H145" s="143">
        <v>179.73</v>
      </c>
      <c r="I145" s="143">
        <v>0.34899999999999998</v>
      </c>
      <c r="J145" s="143">
        <f t="shared" si="0"/>
        <v>62.725999999999999</v>
      </c>
      <c r="K145" s="144"/>
      <c r="L145" s="27"/>
      <c r="M145" s="145" t="s">
        <v>1</v>
      </c>
      <c r="N145" s="146" t="s">
        <v>37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151</v>
      </c>
      <c r="AT145" s="149" t="s">
        <v>147</v>
      </c>
      <c r="AU145" s="149" t="s">
        <v>152</v>
      </c>
      <c r="AY145" s="14" t="s">
        <v>143</v>
      </c>
      <c r="BE145" s="150">
        <f t="shared" si="4"/>
        <v>0</v>
      </c>
      <c r="BF145" s="150">
        <f t="shared" si="5"/>
        <v>62.725999999999999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152</v>
      </c>
      <c r="BK145" s="151">
        <f t="shared" si="9"/>
        <v>62.725999999999999</v>
      </c>
      <c r="BL145" s="14" t="s">
        <v>151</v>
      </c>
      <c r="BM145" s="149" t="s">
        <v>199</v>
      </c>
    </row>
    <row r="146" spans="1:65" s="2" customFormat="1" ht="24" customHeight="1">
      <c r="A146" s="26"/>
      <c r="B146" s="138"/>
      <c r="C146" s="139" t="s">
        <v>7</v>
      </c>
      <c r="D146" s="139" t="s">
        <v>147</v>
      </c>
      <c r="E146" s="140" t="s">
        <v>219</v>
      </c>
      <c r="F146" s="141" t="s">
        <v>220</v>
      </c>
      <c r="G146" s="142" t="s">
        <v>215</v>
      </c>
      <c r="H146" s="143">
        <v>20.001999999999999</v>
      </c>
      <c r="I146" s="143">
        <v>8.5679999999999996</v>
      </c>
      <c r="J146" s="143">
        <f t="shared" si="0"/>
        <v>171.37700000000001</v>
      </c>
      <c r="K146" s="144"/>
      <c r="L146" s="27"/>
      <c r="M146" s="145" t="s">
        <v>1</v>
      </c>
      <c r="N146" s="146" t="s">
        <v>37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151</v>
      </c>
      <c r="AT146" s="149" t="s">
        <v>147</v>
      </c>
      <c r="AU146" s="149" t="s">
        <v>152</v>
      </c>
      <c r="AY146" s="14" t="s">
        <v>143</v>
      </c>
      <c r="BE146" s="150">
        <f t="shared" si="4"/>
        <v>0</v>
      </c>
      <c r="BF146" s="150">
        <f t="shared" si="5"/>
        <v>171.37700000000001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152</v>
      </c>
      <c r="BK146" s="151">
        <f t="shared" si="9"/>
        <v>171.37700000000001</v>
      </c>
      <c r="BL146" s="14" t="s">
        <v>151</v>
      </c>
      <c r="BM146" s="149" t="s">
        <v>221</v>
      </c>
    </row>
    <row r="147" spans="1:65" s="2" customFormat="1" ht="24" customHeight="1">
      <c r="A147" s="26"/>
      <c r="B147" s="138"/>
      <c r="C147" s="139" t="s">
        <v>265</v>
      </c>
      <c r="D147" s="139" t="s">
        <v>147</v>
      </c>
      <c r="E147" s="140" t="s">
        <v>223</v>
      </c>
      <c r="F147" s="141" t="s">
        <v>224</v>
      </c>
      <c r="G147" s="142" t="s">
        <v>215</v>
      </c>
      <c r="H147" s="143">
        <v>20.001999999999999</v>
      </c>
      <c r="I147" s="143">
        <v>15.727</v>
      </c>
      <c r="J147" s="143">
        <f t="shared" si="0"/>
        <v>314.57100000000003</v>
      </c>
      <c r="K147" s="144"/>
      <c r="L147" s="27"/>
      <c r="M147" s="145" t="s">
        <v>1</v>
      </c>
      <c r="N147" s="146" t="s">
        <v>37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151</v>
      </c>
      <c r="AT147" s="149" t="s">
        <v>147</v>
      </c>
      <c r="AU147" s="149" t="s">
        <v>152</v>
      </c>
      <c r="AY147" s="14" t="s">
        <v>143</v>
      </c>
      <c r="BE147" s="150">
        <f t="shared" si="4"/>
        <v>0</v>
      </c>
      <c r="BF147" s="150">
        <f t="shared" si="5"/>
        <v>314.57100000000003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152</v>
      </c>
      <c r="BK147" s="151">
        <f t="shared" si="9"/>
        <v>314.57100000000003</v>
      </c>
      <c r="BL147" s="14" t="s">
        <v>151</v>
      </c>
      <c r="BM147" s="149" t="s">
        <v>225</v>
      </c>
    </row>
    <row r="148" spans="1:65" s="2" customFormat="1" ht="16.5" customHeight="1">
      <c r="A148" s="26"/>
      <c r="B148" s="138"/>
      <c r="C148" s="139" t="s">
        <v>202</v>
      </c>
      <c r="D148" s="139" t="s">
        <v>147</v>
      </c>
      <c r="E148" s="140" t="s">
        <v>547</v>
      </c>
      <c r="F148" s="141" t="s">
        <v>548</v>
      </c>
      <c r="G148" s="142" t="s">
        <v>549</v>
      </c>
      <c r="H148" s="143">
        <v>1</v>
      </c>
      <c r="I148" s="143">
        <v>7467.9690000000001</v>
      </c>
      <c r="J148" s="143">
        <f t="shared" si="0"/>
        <v>7467.9690000000001</v>
      </c>
      <c r="K148" s="144"/>
      <c r="L148" s="27"/>
      <c r="M148" s="145" t="s">
        <v>1</v>
      </c>
      <c r="N148" s="146" t="s">
        <v>37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151</v>
      </c>
      <c r="AT148" s="149" t="s">
        <v>147</v>
      </c>
      <c r="AU148" s="149" t="s">
        <v>152</v>
      </c>
      <c r="AY148" s="14" t="s">
        <v>143</v>
      </c>
      <c r="BE148" s="150">
        <f t="shared" si="4"/>
        <v>0</v>
      </c>
      <c r="BF148" s="150">
        <f t="shared" si="5"/>
        <v>7467.9690000000001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152</v>
      </c>
      <c r="BK148" s="151">
        <f t="shared" si="9"/>
        <v>7467.9690000000001</v>
      </c>
      <c r="BL148" s="14" t="s">
        <v>151</v>
      </c>
      <c r="BM148" s="149" t="s">
        <v>230</v>
      </c>
    </row>
    <row r="149" spans="1:65" s="12" customFormat="1" ht="22.9" customHeight="1">
      <c r="B149" s="126"/>
      <c r="D149" s="127" t="s">
        <v>70</v>
      </c>
      <c r="E149" s="136" t="s">
        <v>226</v>
      </c>
      <c r="F149" s="136" t="s">
        <v>227</v>
      </c>
      <c r="J149" s="137">
        <f>BK149</f>
        <v>20.972999999999999</v>
      </c>
      <c r="L149" s="126"/>
      <c r="M149" s="130"/>
      <c r="N149" s="131"/>
      <c r="O149" s="131"/>
      <c r="P149" s="132">
        <f>P150</f>
        <v>0</v>
      </c>
      <c r="Q149" s="131"/>
      <c r="R149" s="132">
        <f>R150</f>
        <v>0</v>
      </c>
      <c r="S149" s="131"/>
      <c r="T149" s="133">
        <f>T150</f>
        <v>0</v>
      </c>
      <c r="AR149" s="127" t="s">
        <v>79</v>
      </c>
      <c r="AT149" s="134" t="s">
        <v>70</v>
      </c>
      <c r="AU149" s="134" t="s">
        <v>79</v>
      </c>
      <c r="AY149" s="127" t="s">
        <v>143</v>
      </c>
      <c r="BK149" s="135">
        <f>BK150</f>
        <v>20.972999999999999</v>
      </c>
    </row>
    <row r="150" spans="1:65" s="2" customFormat="1" ht="24" customHeight="1">
      <c r="A150" s="26"/>
      <c r="B150" s="138"/>
      <c r="C150" s="139" t="s">
        <v>190</v>
      </c>
      <c r="D150" s="139" t="s">
        <v>147</v>
      </c>
      <c r="E150" s="140" t="s">
        <v>228</v>
      </c>
      <c r="F150" s="141" t="s">
        <v>229</v>
      </c>
      <c r="G150" s="142" t="s">
        <v>215</v>
      </c>
      <c r="H150" s="143">
        <v>3.2370000000000001</v>
      </c>
      <c r="I150" s="143">
        <v>6.4790000000000001</v>
      </c>
      <c r="J150" s="143">
        <f>ROUND(I150*H150,3)</f>
        <v>20.972999999999999</v>
      </c>
      <c r="K150" s="144"/>
      <c r="L150" s="27"/>
      <c r="M150" s="145" t="s">
        <v>1</v>
      </c>
      <c r="N150" s="146" t="s">
        <v>37</v>
      </c>
      <c r="O150" s="147">
        <v>0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151</v>
      </c>
      <c r="AT150" s="149" t="s">
        <v>147</v>
      </c>
      <c r="AU150" s="149" t="s">
        <v>152</v>
      </c>
      <c r="AY150" s="14" t="s">
        <v>143</v>
      </c>
      <c r="BE150" s="150">
        <f>IF(N150="základná",J150,0)</f>
        <v>0</v>
      </c>
      <c r="BF150" s="150">
        <f>IF(N150="znížená",J150,0)</f>
        <v>20.972999999999999</v>
      </c>
      <c r="BG150" s="150">
        <f>IF(N150="zákl. prenesená",J150,0)</f>
        <v>0</v>
      </c>
      <c r="BH150" s="150">
        <f>IF(N150="zníž. prenesená",J150,0)</f>
        <v>0</v>
      </c>
      <c r="BI150" s="150">
        <f>IF(N150="nulová",J150,0)</f>
        <v>0</v>
      </c>
      <c r="BJ150" s="14" t="s">
        <v>152</v>
      </c>
      <c r="BK150" s="151">
        <f>ROUND(I150*H150,3)</f>
        <v>20.972999999999999</v>
      </c>
      <c r="BL150" s="14" t="s">
        <v>151</v>
      </c>
      <c r="BM150" s="149" t="s">
        <v>165</v>
      </c>
    </row>
    <row r="151" spans="1:65" s="12" customFormat="1" ht="25.9" customHeight="1">
      <c r="B151" s="126"/>
      <c r="D151" s="127" t="s">
        <v>70</v>
      </c>
      <c r="E151" s="128" t="s">
        <v>231</v>
      </c>
      <c r="F151" s="128" t="s">
        <v>232</v>
      </c>
      <c r="J151" s="129">
        <f>BK151</f>
        <v>27.9</v>
      </c>
      <c r="L151" s="126"/>
      <c r="M151" s="130"/>
      <c r="N151" s="131"/>
      <c r="O151" s="131"/>
      <c r="P151" s="132">
        <f>P152+P156+P158</f>
        <v>0</v>
      </c>
      <c r="Q151" s="131"/>
      <c r="R151" s="132">
        <f>R152+R156+R158</f>
        <v>0</v>
      </c>
      <c r="S151" s="131"/>
      <c r="T151" s="133">
        <f>T152+T156+T158</f>
        <v>0</v>
      </c>
      <c r="AR151" s="127" t="s">
        <v>152</v>
      </c>
      <c r="AT151" s="134" t="s">
        <v>70</v>
      </c>
      <c r="AU151" s="134" t="s">
        <v>71</v>
      </c>
      <c r="AY151" s="127" t="s">
        <v>143</v>
      </c>
      <c r="BK151" s="135">
        <f>BK152+BK156+BK158</f>
        <v>27.9</v>
      </c>
    </row>
    <row r="152" spans="1:65" s="12" customFormat="1" ht="22.9" customHeight="1">
      <c r="B152" s="126"/>
      <c r="D152" s="127" t="s">
        <v>70</v>
      </c>
      <c r="E152" s="136" t="s">
        <v>250</v>
      </c>
      <c r="F152" s="136" t="s">
        <v>251</v>
      </c>
      <c r="J152" s="137">
        <f>BK152</f>
        <v>14.711</v>
      </c>
      <c r="L152" s="126"/>
      <c r="M152" s="130"/>
      <c r="N152" s="131"/>
      <c r="O152" s="131"/>
      <c r="P152" s="132">
        <f>SUM(P153:P155)</f>
        <v>0</v>
      </c>
      <c r="Q152" s="131"/>
      <c r="R152" s="132">
        <f>SUM(R153:R155)</f>
        <v>0</v>
      </c>
      <c r="S152" s="131"/>
      <c r="T152" s="133">
        <f>SUM(T153:T155)</f>
        <v>0</v>
      </c>
      <c r="AR152" s="127" t="s">
        <v>152</v>
      </c>
      <c r="AT152" s="134" t="s">
        <v>70</v>
      </c>
      <c r="AU152" s="134" t="s">
        <v>79</v>
      </c>
      <c r="AY152" s="127" t="s">
        <v>143</v>
      </c>
      <c r="BK152" s="135">
        <f>SUM(BK153:BK155)</f>
        <v>14.711</v>
      </c>
    </row>
    <row r="153" spans="1:65" s="2" customFormat="1" ht="24" customHeight="1">
      <c r="A153" s="26"/>
      <c r="B153" s="138"/>
      <c r="C153" s="139" t="s">
        <v>279</v>
      </c>
      <c r="D153" s="139" t="s">
        <v>147</v>
      </c>
      <c r="E153" s="140" t="s">
        <v>550</v>
      </c>
      <c r="F153" s="141" t="s">
        <v>551</v>
      </c>
      <c r="G153" s="142" t="s">
        <v>254</v>
      </c>
      <c r="H153" s="143">
        <v>1</v>
      </c>
      <c r="I153" s="143">
        <v>6.508</v>
      </c>
      <c r="J153" s="143">
        <f>ROUND(I153*H153,3)</f>
        <v>6.508</v>
      </c>
      <c r="K153" s="144"/>
      <c r="L153" s="27"/>
      <c r="M153" s="145" t="s">
        <v>1</v>
      </c>
      <c r="N153" s="146" t="s">
        <v>37</v>
      </c>
      <c r="O153" s="147">
        <v>0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178</v>
      </c>
      <c r="AT153" s="149" t="s">
        <v>147</v>
      </c>
      <c r="AU153" s="149" t="s">
        <v>152</v>
      </c>
      <c r="AY153" s="14" t="s">
        <v>143</v>
      </c>
      <c r="BE153" s="150">
        <f>IF(N153="základná",J153,0)</f>
        <v>0</v>
      </c>
      <c r="BF153" s="150">
        <f>IF(N153="znížená",J153,0)</f>
        <v>6.508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4" t="s">
        <v>152</v>
      </c>
      <c r="BK153" s="151">
        <f>ROUND(I153*H153,3)</f>
        <v>6.508</v>
      </c>
      <c r="BL153" s="14" t="s">
        <v>178</v>
      </c>
      <c r="BM153" s="149" t="s">
        <v>240</v>
      </c>
    </row>
    <row r="154" spans="1:65" s="2" customFormat="1" ht="24" customHeight="1">
      <c r="A154" s="26"/>
      <c r="B154" s="138"/>
      <c r="C154" s="139" t="s">
        <v>194</v>
      </c>
      <c r="D154" s="139" t="s">
        <v>147</v>
      </c>
      <c r="E154" s="140" t="s">
        <v>552</v>
      </c>
      <c r="F154" s="141" t="s">
        <v>553</v>
      </c>
      <c r="G154" s="142" t="s">
        <v>254</v>
      </c>
      <c r="H154" s="143">
        <v>1</v>
      </c>
      <c r="I154" s="143">
        <v>3.956</v>
      </c>
      <c r="J154" s="143">
        <f>ROUND(I154*H154,3)</f>
        <v>3.956</v>
      </c>
      <c r="K154" s="144"/>
      <c r="L154" s="27"/>
      <c r="M154" s="145" t="s">
        <v>1</v>
      </c>
      <c r="N154" s="146" t="s">
        <v>37</v>
      </c>
      <c r="O154" s="147">
        <v>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178</v>
      </c>
      <c r="AT154" s="149" t="s">
        <v>147</v>
      </c>
      <c r="AU154" s="149" t="s">
        <v>152</v>
      </c>
      <c r="AY154" s="14" t="s">
        <v>143</v>
      </c>
      <c r="BE154" s="150">
        <f>IF(N154="základná",J154,0)</f>
        <v>0</v>
      </c>
      <c r="BF154" s="150">
        <f>IF(N154="znížená",J154,0)</f>
        <v>3.956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4" t="s">
        <v>152</v>
      </c>
      <c r="BK154" s="151">
        <f>ROUND(I154*H154,3)</f>
        <v>3.956</v>
      </c>
      <c r="BL154" s="14" t="s">
        <v>178</v>
      </c>
      <c r="BM154" s="149" t="s">
        <v>245</v>
      </c>
    </row>
    <row r="155" spans="1:65" s="2" customFormat="1" ht="24" customHeight="1">
      <c r="A155" s="26"/>
      <c r="B155" s="138"/>
      <c r="C155" s="139" t="s">
        <v>299</v>
      </c>
      <c r="D155" s="139" t="s">
        <v>147</v>
      </c>
      <c r="E155" s="140" t="s">
        <v>554</v>
      </c>
      <c r="F155" s="141" t="s">
        <v>555</v>
      </c>
      <c r="G155" s="142" t="s">
        <v>254</v>
      </c>
      <c r="H155" s="143">
        <v>1</v>
      </c>
      <c r="I155" s="143">
        <v>4.2469999999999999</v>
      </c>
      <c r="J155" s="143">
        <f>ROUND(I155*H155,3)</f>
        <v>4.2469999999999999</v>
      </c>
      <c r="K155" s="144"/>
      <c r="L155" s="27"/>
      <c r="M155" s="145" t="s">
        <v>1</v>
      </c>
      <c r="N155" s="146" t="s">
        <v>37</v>
      </c>
      <c r="O155" s="147">
        <v>0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178</v>
      </c>
      <c r="AT155" s="149" t="s">
        <v>147</v>
      </c>
      <c r="AU155" s="149" t="s">
        <v>152</v>
      </c>
      <c r="AY155" s="14" t="s">
        <v>143</v>
      </c>
      <c r="BE155" s="150">
        <f>IF(N155="základná",J155,0)</f>
        <v>0</v>
      </c>
      <c r="BF155" s="150">
        <f>IF(N155="znížená",J155,0)</f>
        <v>4.2469999999999999</v>
      </c>
      <c r="BG155" s="150">
        <f>IF(N155="zákl. prenesená",J155,0)</f>
        <v>0</v>
      </c>
      <c r="BH155" s="150">
        <f>IF(N155="zníž. prenesená",J155,0)</f>
        <v>0</v>
      </c>
      <c r="BI155" s="150">
        <f>IF(N155="nulová",J155,0)</f>
        <v>0</v>
      </c>
      <c r="BJ155" s="14" t="s">
        <v>152</v>
      </c>
      <c r="BK155" s="151">
        <f>ROUND(I155*H155,3)</f>
        <v>4.2469999999999999</v>
      </c>
      <c r="BL155" s="14" t="s">
        <v>178</v>
      </c>
      <c r="BM155" s="149" t="s">
        <v>249</v>
      </c>
    </row>
    <row r="156" spans="1:65" s="12" customFormat="1" ht="22.9" customHeight="1">
      <c r="B156" s="126"/>
      <c r="D156" s="127" t="s">
        <v>70</v>
      </c>
      <c r="E156" s="136" t="s">
        <v>263</v>
      </c>
      <c r="F156" s="136" t="s">
        <v>264</v>
      </c>
      <c r="J156" s="137">
        <f>BK156</f>
        <v>7.3</v>
      </c>
      <c r="L156" s="126"/>
      <c r="M156" s="130"/>
      <c r="N156" s="131"/>
      <c r="O156" s="131"/>
      <c r="P156" s="132">
        <f>P157</f>
        <v>0</v>
      </c>
      <c r="Q156" s="131"/>
      <c r="R156" s="132">
        <f>R157</f>
        <v>0</v>
      </c>
      <c r="S156" s="131"/>
      <c r="T156" s="133">
        <f>T157</f>
        <v>0</v>
      </c>
      <c r="AR156" s="127" t="s">
        <v>152</v>
      </c>
      <c r="AT156" s="134" t="s">
        <v>70</v>
      </c>
      <c r="AU156" s="134" t="s">
        <v>79</v>
      </c>
      <c r="AY156" s="127" t="s">
        <v>143</v>
      </c>
      <c r="BK156" s="135">
        <f>BK157</f>
        <v>7.3</v>
      </c>
    </row>
    <row r="157" spans="1:65" s="2" customFormat="1" ht="16.5" customHeight="1">
      <c r="A157" s="26"/>
      <c r="B157" s="138"/>
      <c r="C157" s="139" t="s">
        <v>198</v>
      </c>
      <c r="D157" s="139" t="s">
        <v>147</v>
      </c>
      <c r="E157" s="140" t="s">
        <v>556</v>
      </c>
      <c r="F157" s="141" t="s">
        <v>557</v>
      </c>
      <c r="G157" s="142" t="s">
        <v>172</v>
      </c>
      <c r="H157" s="143">
        <v>5</v>
      </c>
      <c r="I157" s="143">
        <v>1.46</v>
      </c>
      <c r="J157" s="143">
        <f>ROUND(I157*H157,3)</f>
        <v>7.3</v>
      </c>
      <c r="K157" s="144"/>
      <c r="L157" s="27"/>
      <c r="M157" s="145" t="s">
        <v>1</v>
      </c>
      <c r="N157" s="146" t="s">
        <v>37</v>
      </c>
      <c r="O157" s="147">
        <v>0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178</v>
      </c>
      <c r="AT157" s="149" t="s">
        <v>147</v>
      </c>
      <c r="AU157" s="149" t="s">
        <v>152</v>
      </c>
      <c r="AY157" s="14" t="s">
        <v>143</v>
      </c>
      <c r="BE157" s="150">
        <f>IF(N157="základná",J157,0)</f>
        <v>0</v>
      </c>
      <c r="BF157" s="150">
        <f>IF(N157="znížená",J157,0)</f>
        <v>7.3</v>
      </c>
      <c r="BG157" s="150">
        <f>IF(N157="zákl. prenesená",J157,0)</f>
        <v>0</v>
      </c>
      <c r="BH157" s="150">
        <f>IF(N157="zníž. prenesená",J157,0)</f>
        <v>0</v>
      </c>
      <c r="BI157" s="150">
        <f>IF(N157="nulová",J157,0)</f>
        <v>0</v>
      </c>
      <c r="BJ157" s="14" t="s">
        <v>152</v>
      </c>
      <c r="BK157" s="151">
        <f>ROUND(I157*H157,3)</f>
        <v>7.3</v>
      </c>
      <c r="BL157" s="14" t="s">
        <v>178</v>
      </c>
      <c r="BM157" s="149" t="s">
        <v>255</v>
      </c>
    </row>
    <row r="158" spans="1:65" s="12" customFormat="1" ht="22.9" customHeight="1">
      <c r="B158" s="126"/>
      <c r="D158" s="127" t="s">
        <v>70</v>
      </c>
      <c r="E158" s="136" t="s">
        <v>558</v>
      </c>
      <c r="F158" s="136" t="s">
        <v>559</v>
      </c>
      <c r="J158" s="137">
        <f>BK158</f>
        <v>5.8890000000000002</v>
      </c>
      <c r="L158" s="126"/>
      <c r="M158" s="130"/>
      <c r="N158" s="131"/>
      <c r="O158" s="131"/>
      <c r="P158" s="132">
        <f>P159</f>
        <v>0</v>
      </c>
      <c r="Q158" s="131"/>
      <c r="R158" s="132">
        <f>R159</f>
        <v>0</v>
      </c>
      <c r="S158" s="131"/>
      <c r="T158" s="133">
        <f>T159</f>
        <v>0</v>
      </c>
      <c r="AR158" s="127" t="s">
        <v>152</v>
      </c>
      <c r="AT158" s="134" t="s">
        <v>70</v>
      </c>
      <c r="AU158" s="134" t="s">
        <v>79</v>
      </c>
      <c r="AY158" s="127" t="s">
        <v>143</v>
      </c>
      <c r="BK158" s="135">
        <f>BK159</f>
        <v>5.8890000000000002</v>
      </c>
    </row>
    <row r="159" spans="1:65" s="2" customFormat="1" ht="24" customHeight="1">
      <c r="A159" s="26"/>
      <c r="B159" s="138"/>
      <c r="C159" s="139" t="s">
        <v>308</v>
      </c>
      <c r="D159" s="139" t="s">
        <v>147</v>
      </c>
      <c r="E159" s="140" t="s">
        <v>560</v>
      </c>
      <c r="F159" s="141" t="s">
        <v>561</v>
      </c>
      <c r="G159" s="142" t="s">
        <v>150</v>
      </c>
      <c r="H159" s="143">
        <v>3</v>
      </c>
      <c r="I159" s="143">
        <v>1.9630000000000001</v>
      </c>
      <c r="J159" s="143">
        <f>ROUND(I159*H159,3)</f>
        <v>5.8890000000000002</v>
      </c>
      <c r="K159" s="144"/>
      <c r="L159" s="27"/>
      <c r="M159" s="145" t="s">
        <v>1</v>
      </c>
      <c r="N159" s="146" t="s">
        <v>37</v>
      </c>
      <c r="O159" s="147">
        <v>0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178</v>
      </c>
      <c r="AT159" s="149" t="s">
        <v>147</v>
      </c>
      <c r="AU159" s="149" t="s">
        <v>152</v>
      </c>
      <c r="AY159" s="14" t="s">
        <v>143</v>
      </c>
      <c r="BE159" s="150">
        <f>IF(N159="základná",J159,0)</f>
        <v>0</v>
      </c>
      <c r="BF159" s="150">
        <f>IF(N159="znížená",J159,0)</f>
        <v>5.8890000000000002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4" t="s">
        <v>152</v>
      </c>
      <c r="BK159" s="151">
        <f>ROUND(I159*H159,3)</f>
        <v>5.8890000000000002</v>
      </c>
      <c r="BL159" s="14" t="s">
        <v>178</v>
      </c>
      <c r="BM159" s="149" t="s">
        <v>259</v>
      </c>
    </row>
    <row r="160" spans="1:65" s="12" customFormat="1" ht="25.9" customHeight="1">
      <c r="B160" s="126"/>
      <c r="D160" s="127" t="s">
        <v>70</v>
      </c>
      <c r="E160" s="128" t="s">
        <v>346</v>
      </c>
      <c r="F160" s="128" t="s">
        <v>347</v>
      </c>
      <c r="J160" s="129">
        <f>BK160</f>
        <v>0</v>
      </c>
      <c r="L160" s="126"/>
      <c r="M160" s="161"/>
      <c r="N160" s="162"/>
      <c r="O160" s="162"/>
      <c r="P160" s="163">
        <v>0</v>
      </c>
      <c r="Q160" s="162"/>
      <c r="R160" s="163">
        <v>0</v>
      </c>
      <c r="S160" s="162"/>
      <c r="T160" s="164">
        <v>0</v>
      </c>
      <c r="AR160" s="127" t="s">
        <v>79</v>
      </c>
      <c r="AT160" s="134" t="s">
        <v>70</v>
      </c>
      <c r="AU160" s="134" t="s">
        <v>71</v>
      </c>
      <c r="AY160" s="127" t="s">
        <v>143</v>
      </c>
      <c r="BK160" s="135">
        <v>0</v>
      </c>
    </row>
    <row r="161" spans="1:31" s="2" customFormat="1" ht="6.95" customHeight="1">
      <c r="A161" s="26"/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27"/>
      <c r="M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</sheetData>
  <autoFilter ref="C123:K16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SO 02.1 - Modernizácia Ku...</vt:lpstr>
      <vt:lpstr>SO 02.1 - Modernizácia Ku extra</vt:lpstr>
      <vt:lpstr>SO 03.2 - Dopravné ihrisko</vt:lpstr>
      <vt:lpstr>SO.02.2 - Elektroinštalácia</vt:lpstr>
      <vt:lpstr>SO.02.2 - Elektorištaláci.. ext</vt:lpstr>
      <vt:lpstr>Objekt0 - zdravotechnika extra</vt:lpstr>
      <vt:lpstr>Objekt1 - Búracie pr.kuch.. ext</vt:lpstr>
      <vt:lpstr>SO-01.1-B - BÚRANIE</vt:lpstr>
      <vt:lpstr>SO-01.1-NS - NOVÝ STAV</vt:lpstr>
      <vt:lpstr>SO-01.1-NS - NOVÝ STAV extra</vt:lpstr>
      <vt:lpstr>SO-01.3 - Zdravotechnika</vt:lpstr>
      <vt:lpstr>SO-01.4 - Vykurovanie</vt:lpstr>
      <vt:lpstr>SO-01.5 - Elektorištaláci...</vt:lpstr>
      <vt:lpstr>SO-01.5 - Elektroinštalácia ext</vt:lpstr>
      <vt:lpstr>SO-01.6 - Protipožiarna b...</vt:lpstr>
      <vt:lpstr>'Objekt0 - zdravotechnika extra'!Názvy_tlače</vt:lpstr>
      <vt:lpstr>'Objekt1 - Búracie pr.kuch.. ext'!Názvy_tlače</vt:lpstr>
      <vt:lpstr>'Rekapitulácia stavby'!Názvy_tlače</vt:lpstr>
      <vt:lpstr>'SO 02.1 - Modernizácia Ku extra'!Názvy_tlače</vt:lpstr>
      <vt:lpstr>'SO 02.1 - Modernizácia Ku...'!Názvy_tlače</vt:lpstr>
      <vt:lpstr>'SO 03.2 - Dopravné ihrisko'!Názvy_tlače</vt:lpstr>
      <vt:lpstr>'SO.02.2 - Elektorištaláci.. ext'!Názvy_tlače</vt:lpstr>
      <vt:lpstr>'SO.02.2 - Elektroinštalácia'!Názvy_tlače</vt:lpstr>
      <vt:lpstr>'SO-01.1-B - BÚRANIE'!Názvy_tlače</vt:lpstr>
      <vt:lpstr>'SO-01.1-NS - NOVÝ STAV'!Názvy_tlače</vt:lpstr>
      <vt:lpstr>'SO-01.1-NS - NOVÝ STAV extra'!Názvy_tlače</vt:lpstr>
      <vt:lpstr>'SO-01.3 - Zdravotechnika'!Názvy_tlače</vt:lpstr>
      <vt:lpstr>'SO-01.4 - Vykurovanie'!Názvy_tlače</vt:lpstr>
      <vt:lpstr>'SO-01.5 - Elektorištaláci...'!Názvy_tlače</vt:lpstr>
      <vt:lpstr>'SO-01.5 - Elektroinštalácia ext'!Názvy_tlače</vt:lpstr>
      <vt:lpstr>'SO-01.6 - Protipožiarna b...'!Názvy_tlače</vt:lpstr>
      <vt:lpstr>'Objekt0 - zdravotechnika extra'!Oblasť_tlače</vt:lpstr>
      <vt:lpstr>'Objekt1 - Búracie pr.kuch.. ext'!Oblasť_tlače</vt:lpstr>
      <vt:lpstr>'Rekapitulácia stavby'!Oblasť_tlače</vt:lpstr>
      <vt:lpstr>'SO 02.1 - Modernizácia Ku extra'!Oblasť_tlače</vt:lpstr>
      <vt:lpstr>'SO 02.1 - Modernizácia Ku...'!Oblasť_tlače</vt:lpstr>
      <vt:lpstr>'SO 03.2 - Dopravné ihrisko'!Oblasť_tlače</vt:lpstr>
      <vt:lpstr>'SO.02.2 - Elektorištaláci.. ext'!Oblasť_tlače</vt:lpstr>
      <vt:lpstr>'SO.02.2 - Elektroinštalácia'!Oblasť_tlače</vt:lpstr>
      <vt:lpstr>'SO-01.1-B - BÚRANIE'!Oblasť_tlače</vt:lpstr>
      <vt:lpstr>'SO-01.1-NS - NOVÝ STAV'!Oblasť_tlače</vt:lpstr>
      <vt:lpstr>'SO-01.1-NS - NOVÝ STAV extra'!Oblasť_tlače</vt:lpstr>
      <vt:lpstr>'SO-01.3 - Zdravotechnika'!Oblasť_tlače</vt:lpstr>
      <vt:lpstr>'SO-01.4 - Vykurovanie'!Oblasť_tlače</vt:lpstr>
      <vt:lpstr>'SO-01.5 - Elektorištaláci...'!Oblasť_tlače</vt:lpstr>
      <vt:lpstr>'SO-01.5 - Elektroinštalácia ext'!Oblasť_tlače</vt:lpstr>
      <vt:lpstr>'SO-01.6 - Protipožiarna b...'!Oblasť_tlače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DESKTOP-83H8F08\Ryzen 1</dc:creator>
  <cp:lastModifiedBy>KAZDOVÁ Jaroslava</cp:lastModifiedBy>
  <dcterms:created xsi:type="dcterms:W3CDTF">2019-09-25T09:59:25Z</dcterms:created>
  <dcterms:modified xsi:type="dcterms:W3CDTF">2021-01-29T10:38:09Z</dcterms:modified>
</cp:coreProperties>
</file>